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15180" windowHeight="8580" tabRatio="900" activeTab="4"/>
  </bookViews>
  <sheets>
    <sheet name="Титульный лист" sheetId="20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23" r:id="rId14"/>
    <sheet name="Раздел 14" sheetId="17" r:id="rId15"/>
    <sheet name="Раздел 15" sheetId="15" r:id="rId16"/>
    <sheet name="Раздел 16" sheetId="16" r:id="rId17"/>
    <sheet name="Раздел 17" sheetId="18" r:id="rId18"/>
    <sheet name="Раздел 18" sheetId="24" r:id="rId19"/>
    <sheet name="Раздел 19" sheetId="22" r:id="rId20"/>
    <sheet name="Раздел 20" sheetId="28" r:id="rId21"/>
    <sheet name="Раздел 21" sheetId="29" r:id="rId22"/>
    <sheet name="Раздел 22" sheetId="30" r:id="rId23"/>
    <sheet name="Флак" sheetId="25" state="hidden" r:id="rId24"/>
    <sheet name="Spravochnik" sheetId="27" state="hidden" r:id="rId25"/>
  </sheets>
  <definedNames>
    <definedName name="Data_Adr">Флак!$J$2:$M$8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Флак!$A$2:$H$868</definedName>
    <definedName name="Verificationcheck">Флак!$O$3:$P$4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H384" i="25"/>
  <c r="H383"/>
  <c r="E383"/>
  <c r="H744"/>
  <c r="H743"/>
  <c r="H741"/>
  <c r="H740"/>
  <c r="H738"/>
  <c r="H737"/>
  <c r="H19"/>
  <c r="H20"/>
  <c r="H21"/>
  <c r="H22"/>
  <c r="H23"/>
  <c r="H24"/>
  <c r="H25"/>
  <c r="H18"/>
  <c r="E18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757"/>
  <c r="E757"/>
  <c r="H402"/>
  <c r="H388"/>
  <c r="H389"/>
  <c r="H390"/>
  <c r="H391"/>
  <c r="H392"/>
  <c r="H393"/>
  <c r="H394"/>
  <c r="H395"/>
  <c r="H396"/>
  <c r="H397"/>
  <c r="H398"/>
  <c r="H399"/>
  <c r="H400"/>
  <c r="H401"/>
  <c r="H403"/>
  <c r="H404"/>
  <c r="H405"/>
  <c r="H406"/>
  <c r="H407"/>
  <c r="H408"/>
  <c r="H387"/>
  <c r="A408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H736"/>
  <c r="H739"/>
  <c r="H742"/>
  <c r="H745"/>
  <c r="H746"/>
  <c r="H747"/>
  <c r="H748"/>
  <c r="H749"/>
  <c r="H750"/>
  <c r="H751"/>
  <c r="H752"/>
  <c r="H753"/>
  <c r="H754"/>
  <c r="H755"/>
  <c r="H756"/>
  <c r="H735"/>
  <c r="E735"/>
  <c r="A108"/>
  <c r="A109"/>
  <c r="H109"/>
  <c r="H108"/>
  <c r="H100"/>
  <c r="H14"/>
  <c r="H13"/>
  <c r="H10"/>
  <c r="A839"/>
  <c r="A840"/>
  <c r="A841"/>
  <c r="A842"/>
  <c r="A843"/>
  <c r="A844"/>
  <c r="A845"/>
  <c r="A846"/>
  <c r="A847"/>
  <c r="A848"/>
  <c r="A849"/>
  <c r="A850"/>
  <c r="A851"/>
  <c r="A852"/>
  <c r="A853"/>
  <c r="H451"/>
  <c r="H450"/>
  <c r="H449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H448"/>
  <c r="H447"/>
  <c r="H446"/>
  <c r="H445"/>
  <c r="E445"/>
  <c r="H4"/>
  <c r="H5"/>
  <c r="H6"/>
  <c r="H7"/>
  <c r="H8"/>
  <c r="H11"/>
  <c r="H12"/>
  <c r="H15"/>
  <c r="H16"/>
  <c r="H17"/>
  <c r="H9"/>
  <c r="H27"/>
  <c r="H28"/>
  <c r="H29"/>
  <c r="H26"/>
  <c r="E26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30"/>
  <c r="E30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246"/>
  <c r="E246"/>
  <c r="H375"/>
  <c r="H374"/>
  <c r="H377"/>
  <c r="H378"/>
  <c r="H379"/>
  <c r="H376"/>
  <c r="E376"/>
  <c r="H381"/>
  <c r="H382"/>
  <c r="H380"/>
  <c r="E380"/>
  <c r="H386"/>
  <c r="H385"/>
  <c r="E385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09"/>
  <c r="E409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452"/>
  <c r="E452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25"/>
  <c r="E525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594"/>
  <c r="E594"/>
  <c r="H617"/>
  <c r="H618"/>
  <c r="H619"/>
  <c r="H620"/>
  <c r="H616"/>
  <c r="E616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21"/>
  <c r="E621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678"/>
  <c r="E678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737"/>
  <c r="A736"/>
  <c r="A735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679"/>
  <c r="A678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22"/>
  <c r="A621"/>
  <c r="A620"/>
  <c r="A619"/>
  <c r="A618"/>
  <c r="A617"/>
  <c r="A616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516"/>
  <c r="A517"/>
  <c r="A518"/>
  <c r="A519"/>
  <c r="A520"/>
  <c r="A521"/>
  <c r="A522"/>
  <c r="A523"/>
  <c r="A52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31"/>
  <c r="A432"/>
  <c r="A433"/>
  <c r="A434"/>
  <c r="A435"/>
  <c r="A436"/>
  <c r="A437"/>
  <c r="A438"/>
  <c r="A439"/>
  <c r="A440"/>
  <c r="A441"/>
  <c r="A442"/>
  <c r="A443"/>
  <c r="A444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E374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M28" i="2"/>
  <c r="N28"/>
  <c r="M29"/>
  <c r="N29"/>
  <c r="M30"/>
  <c r="N30"/>
  <c r="M31"/>
  <c r="N31"/>
  <c r="N27"/>
  <c r="M27"/>
  <c r="N25"/>
  <c r="N26"/>
  <c r="M25"/>
  <c r="N23"/>
  <c r="M23"/>
  <c r="N21"/>
  <c r="N22"/>
  <c r="M21"/>
  <c r="M22"/>
  <c r="M26"/>
  <c r="N24"/>
  <c r="M24"/>
  <c r="A35" i="6"/>
  <c r="A375" i="25"/>
  <c r="A374"/>
  <c r="A384"/>
  <c r="A383"/>
  <c r="O4"/>
  <c r="M8"/>
  <c r="M7"/>
  <c r="M6"/>
  <c r="M5"/>
  <c r="M4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58"/>
  <c r="A757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26"/>
  <c r="A454"/>
  <c r="A455"/>
  <c r="A456"/>
  <c r="A457"/>
  <c r="A458"/>
  <c r="A459"/>
  <c r="A460"/>
  <c r="A453"/>
  <c r="A447"/>
  <c r="A448"/>
  <c r="A449"/>
  <c r="A450"/>
  <c r="A451"/>
  <c r="A446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10"/>
  <c r="A388"/>
  <c r="A378"/>
  <c r="A377"/>
  <c r="A525"/>
  <c r="A452"/>
  <c r="A445"/>
  <c r="A409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A30"/>
  <c r="A32"/>
  <c r="A31"/>
  <c r="A29"/>
  <c r="A27"/>
  <c r="A26"/>
  <c r="A18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AQ20" i="20"/>
  <c r="E9" i="25"/>
  <c r="E387"/>
  <c r="H3"/>
  <c r="E3"/>
</calcChain>
</file>

<file path=xl/comments1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<sst xmlns="http://schemas.openxmlformats.org/spreadsheetml/2006/main" count="1715" uniqueCount="1566">
  <si>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</si>
  <si>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</si>
  <si>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</si>
  <si>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</si>
  <si>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</si>
  <si>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</si>
  <si>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</si>
  <si>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</si>
  <si>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</si>
  <si>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</si>
  <si>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</si>
  <si>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</si>
  <si>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</si>
  <si>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</si>
  <si>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</si>
  <si>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</si>
  <si>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</si>
  <si>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</si>
  <si>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</si>
  <si>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</si>
  <si>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</si>
  <si>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</si>
  <si>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</si>
  <si>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</si>
  <si>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</si>
  <si>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</si>
  <si>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</si>
  <si>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</si>
  <si>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</si>
  <si>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</si>
  <si>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</si>
  <si>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</si>
  <si>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</si>
  <si>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</si>
  <si>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</si>
  <si>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</si>
  <si>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</si>
  <si>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</si>
  <si>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</si>
  <si>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</si>
  <si>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</si>
  <si>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</si>
  <si>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</si>
  <si>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</si>
  <si>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</si>
  <si>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</si>
  <si>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</si>
  <si>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</si>
  <si>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</si>
  <si>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</si>
  <si>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</si>
  <si>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</si>
  <si>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</si>
  <si>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</si>
  <si>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</si>
  <si>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</si>
  <si>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</si>
  <si>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</si>
  <si>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</si>
  <si>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</si>
  <si>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</si>
  <si>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</si>
  <si>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</si>
  <si>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</si>
  <si>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</si>
  <si>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</si>
  <si>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</si>
  <si>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</si>
  <si>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</si>
  <si>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</si>
  <si>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</si>
  <si>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</si>
  <si>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</si>
  <si>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</si>
  <si>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</si>
  <si>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</si>
  <si>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</si>
  <si>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</si>
  <si>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</si>
  <si>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</si>
  <si>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</si>
  <si>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</si>
  <si>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</si>
  <si>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</si>
  <si>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</si>
  <si>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</si>
  <si>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</si>
  <si>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</si>
  <si>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</si>
  <si>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</si>
  <si>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</si>
  <si>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</si>
  <si>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</si>
  <si>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</si>
  <si>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</si>
  <si>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</si>
  <si>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</si>
  <si>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</si>
  <si>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</si>
  <si>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</si>
  <si>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</si>
  <si>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</si>
  <si>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</si>
  <si>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</si>
  <si>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</si>
  <si>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</si>
  <si>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</si>
  <si>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</si>
  <si>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</si>
  <si>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</si>
  <si>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</si>
  <si>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</si>
  <si>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</si>
  <si>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</si>
  <si>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</si>
  <si>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</si>
  <si>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</si>
  <si>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</si>
  <si>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</si>
  <si>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</si>
  <si>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</si>
  <si>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</si>
  <si>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</si>
  <si>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</si>
  <si>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</si>
  <si>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</si>
  <si>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</si>
  <si>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</si>
  <si>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</si>
  <si>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</si>
  <si>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</si>
  <si>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</si>
  <si>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</si>
  <si>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</si>
  <si>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</si>
  <si>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</si>
  <si>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</si>
  <si>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</si>
  <si>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</si>
  <si>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</si>
  <si>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</si>
  <si>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</si>
  <si>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</si>
  <si>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</si>
  <si>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</si>
  <si>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</si>
  <si>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</si>
  <si>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</si>
  <si>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</si>
  <si>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</si>
  <si>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</si>
  <si>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</si>
  <si>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</si>
  <si>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</si>
  <si>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</si>
  <si>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</si>
  <si>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</si>
  <si>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</si>
  <si>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</si>
  <si>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</si>
  <si>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</si>
  <si>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</si>
  <si>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</si>
  <si>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</si>
  <si>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</si>
  <si>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</si>
  <si>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</si>
  <si>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</si>
  <si>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</si>
  <si>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</si>
  <si>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</si>
  <si>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</si>
  <si>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</si>
  <si>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</si>
  <si>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</si>
  <si>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</si>
  <si>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</si>
  <si>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</si>
  <si>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</si>
  <si>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</si>
  <si>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</si>
  <si>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</si>
  <si>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</si>
  <si>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</si>
  <si>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</si>
  <si>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</si>
  <si>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</si>
  <si>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</si>
  <si>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</si>
  <si>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</si>
  <si>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</si>
  <si>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</si>
  <si>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</si>
  <si>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</si>
  <si>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</si>
  <si>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</si>
  <si>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</si>
  <si>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</si>
  <si>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</si>
  <si>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</si>
  <si>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</si>
  <si>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</si>
  <si>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</si>
  <si>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</si>
  <si>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</si>
  <si>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</si>
  <si>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</si>
  <si>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</si>
  <si>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</si>
  <si>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</si>
  <si>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</si>
  <si>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</si>
  <si>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</si>
  <si>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</si>
  <si>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</si>
  <si>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</si>
  <si>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</si>
  <si>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</si>
  <si>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</si>
  <si>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</si>
  <si>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</si>
  <si>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</si>
  <si>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</si>
  <si>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</si>
  <si>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</si>
  <si>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</si>
  <si>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</si>
  <si>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</si>
  <si>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</si>
  <si>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</si>
  <si>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</si>
  <si>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</si>
  <si>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</si>
  <si>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</si>
  <si>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</si>
  <si>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</si>
  <si>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</si>
  <si>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</si>
  <si>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</si>
  <si>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</si>
  <si>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</si>
  <si>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</si>
  <si>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</si>
  <si>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</si>
  <si>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</si>
  <si>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</si>
  <si>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</si>
  <si>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</si>
  <si>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</si>
  <si>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</si>
  <si>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</si>
  <si>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</si>
  <si>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</si>
  <si>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</si>
  <si>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</si>
  <si>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</si>
  <si>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</si>
  <si>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</si>
  <si>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</si>
  <si>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</si>
  <si>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</si>
  <si>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</si>
  <si>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</si>
  <si>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</si>
  <si>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</si>
  <si>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</si>
  <si>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</si>
  <si>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</si>
  <si>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</si>
  <si>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</si>
  <si>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</si>
  <si>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</si>
  <si>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</si>
  <si>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</si>
  <si>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</si>
  <si>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</si>
  <si>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</si>
  <si>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</si>
  <si>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</si>
  <si>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</si>
  <si>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</si>
  <si>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</si>
  <si>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</si>
  <si>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</si>
  <si>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</si>
  <si>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</si>
  <si>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</si>
  <si>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</si>
  <si>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</si>
  <si>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</si>
  <si>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</si>
  <si>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</si>
  <si>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</si>
  <si>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</si>
  <si>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</si>
  <si>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</si>
  <si>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</si>
  <si>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</si>
  <si>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</si>
  <si>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</si>
  <si>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</si>
  <si>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</si>
  <si>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</si>
  <si>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</si>
  <si>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</si>
  <si>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</si>
  <si>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</si>
  <si>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</si>
  <si>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</si>
  <si>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</si>
  <si>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</si>
  <si>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</si>
  <si>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</si>
  <si>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</si>
  <si>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</si>
  <si>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</si>
  <si>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</si>
  <si>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</si>
  <si>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</si>
  <si>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</si>
  <si>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</si>
  <si>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</si>
  <si>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</si>
  <si>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</si>
  <si>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</si>
  <si>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</si>
  <si>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</si>
  <si>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</si>
  <si>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</si>
  <si>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</si>
  <si>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</si>
  <si>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</si>
  <si>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</si>
  <si>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</si>
  <si>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</si>
  <si>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</si>
  <si>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</si>
  <si>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</si>
  <si>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</si>
  <si>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</si>
  <si>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</si>
  <si>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</si>
  <si>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</si>
  <si>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</si>
  <si>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</si>
  <si>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</si>
  <si>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</si>
  <si>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</si>
  <si>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</si>
  <si>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</si>
  <si>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</si>
  <si>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</si>
  <si>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</si>
  <si>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</si>
  <si>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</si>
  <si>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</si>
  <si>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</si>
  <si>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</si>
  <si>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</si>
  <si>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</si>
  <si>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</si>
  <si>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</si>
  <si>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</si>
  <si>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</si>
  <si>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</si>
  <si>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</si>
  <si>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</si>
  <si>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</si>
  <si>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</si>
  <si>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</si>
  <si>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</si>
  <si>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</si>
  <si>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</si>
  <si>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</si>
  <si>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</si>
  <si>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</si>
  <si>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</si>
  <si>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</si>
  <si>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</si>
  <si>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</si>
  <si>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</si>
  <si>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</si>
  <si>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</si>
  <si>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</si>
  <si>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</si>
  <si>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</si>
  <si>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</si>
  <si>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</si>
  <si>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</si>
  <si>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</si>
  <si>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</si>
  <si>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</si>
  <si>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</si>
  <si>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</si>
  <si>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</si>
  <si>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</si>
  <si>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</si>
  <si>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</si>
  <si>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</si>
  <si>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</si>
  <si>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</si>
  <si>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</si>
  <si>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</si>
  <si>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</si>
  <si>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</si>
  <si>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</si>
  <si>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</si>
  <si>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</si>
  <si>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</si>
  <si>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</si>
  <si>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</si>
  <si>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</si>
  <si>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</si>
  <si>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</si>
  <si>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</si>
  <si>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</si>
  <si>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</si>
  <si>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</si>
  <si>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</si>
  <si>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</si>
  <si>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</si>
  <si>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</si>
  <si>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</si>
  <si>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</si>
  <si>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</si>
  <si>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</si>
  <si>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</si>
  <si>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</si>
  <si>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</si>
  <si>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</si>
  <si>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</si>
  <si>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</si>
  <si>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</si>
  <si>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</si>
  <si>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</si>
  <si>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</si>
  <si>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</si>
  <si>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</si>
  <si>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</si>
  <si>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</si>
  <si>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</si>
  <si>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</si>
  <si>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</si>
  <si>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</si>
  <si>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</si>
  <si>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</si>
  <si>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</si>
  <si>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</si>
  <si>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</si>
  <si>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</si>
  <si>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</si>
  <si>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</si>
  <si>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</si>
  <si>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</si>
  <si>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</si>
  <si>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</si>
  <si>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</si>
  <si>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</si>
  <si>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</si>
  <si>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</si>
  <si>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</si>
  <si>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</si>
  <si>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</si>
  <si>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</si>
  <si>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</si>
  <si>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</si>
  <si>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</si>
  <si>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</si>
  <si>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</si>
  <si>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</si>
  <si>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</si>
  <si>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</si>
  <si>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</si>
  <si>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</si>
  <si>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</si>
  <si>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</si>
  <si>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</si>
  <si>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</si>
  <si>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</si>
  <si>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</si>
  <si>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</si>
  <si>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</si>
  <si>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</si>
  <si>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</si>
  <si>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</si>
  <si>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</si>
  <si>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</si>
  <si>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</si>
  <si>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</si>
  <si>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</si>
  <si>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</si>
  <si>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</si>
  <si>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</si>
  <si>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</si>
  <si>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</si>
  <si>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</si>
  <si>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</si>
  <si>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</si>
  <si>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</si>
  <si>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</si>
  <si>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</si>
  <si>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</si>
  <si>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</si>
  <si>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</si>
  <si>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</si>
  <si>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</si>
  <si>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</si>
  <si>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</si>
  <si>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</si>
  <si>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</si>
  <si>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</si>
  <si>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</si>
  <si>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</si>
  <si>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</si>
  <si>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</si>
  <si>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</si>
  <si>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</si>
  <si>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</si>
  <si>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</si>
  <si>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</si>
  <si>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</si>
  <si>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</si>
  <si>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</si>
  <si>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</si>
  <si>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</si>
  <si>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</si>
  <si>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</si>
  <si>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</si>
  <si>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</si>
  <si>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</si>
  <si>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</si>
  <si>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</si>
  <si>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</si>
  <si>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</si>
  <si>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</si>
  <si>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</si>
  <si>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</si>
  <si>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</si>
  <si>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</si>
  <si>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</si>
  <si>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</si>
  <si>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</si>
  <si>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</si>
  <si>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</si>
  <si>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</si>
  <si>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</si>
  <si>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</si>
  <si>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</si>
  <si>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</si>
  <si>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</si>
  <si>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</si>
  <si>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</si>
  <si>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</si>
  <si>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</si>
  <si>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</si>
  <si>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</si>
  <si>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</si>
  <si>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</si>
  <si>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</si>
  <si>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</si>
  <si>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</si>
  <si>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</si>
  <si>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</si>
  <si>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</si>
  <si>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</si>
  <si>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</si>
  <si>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</si>
  <si>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</si>
  <si>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</si>
  <si>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</si>
  <si>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</si>
  <si>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</si>
  <si>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</si>
  <si>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</si>
  <si>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</si>
  <si>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</si>
  <si>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</si>
  <si>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</si>
  <si>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</si>
  <si>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</si>
  <si>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</si>
  <si>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</si>
  <si>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</si>
  <si>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</si>
  <si>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</si>
  <si>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</si>
  <si>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</si>
  <si>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</si>
  <si>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</si>
  <si>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</si>
  <si>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</si>
  <si>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</si>
  <si>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</si>
  <si>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</si>
  <si>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</si>
  <si>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</si>
  <si>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</si>
  <si>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</si>
  <si>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</si>
  <si>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</si>
  <si>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</si>
  <si>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</si>
  <si>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</si>
  <si>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</si>
  <si>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</si>
  <si>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</si>
  <si>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</si>
  <si>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</si>
  <si>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</si>
  <si>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</si>
  <si>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</si>
  <si>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</si>
  <si>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</si>
  <si>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</si>
  <si>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</si>
  <si>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</si>
  <si>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</si>
  <si>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</si>
  <si>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</si>
  <si>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</si>
  <si>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</si>
  <si>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</si>
  <si>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</si>
  <si>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</si>
  <si>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</si>
  <si>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</si>
  <si>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</si>
  <si>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</si>
  <si>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</si>
  <si>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</si>
  <si>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  <charset val="204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</si>
  <si>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</si>
  <si>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</si>
  <si>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</si>
  <si>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</si>
  <si>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</si>
  <si>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</si>
  <si>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</si>
  <si>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</si>
  <si>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</si>
  <si>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</si>
  <si>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</si>
  <si>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</si>
  <si>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</si>
  <si>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</si>
  <si>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</si>
  <si>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</si>
  <si>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</si>
  <si>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</si>
  <si>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</si>
  <si>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</si>
  <si>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</si>
  <si>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</si>
  <si>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</si>
  <si>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</si>
  <si>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</si>
  <si>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</si>
  <si>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</si>
  <si>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</si>
  <si>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</si>
  <si>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</si>
  <si>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</si>
  <si>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</si>
  <si>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</si>
  <si>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</si>
  <si>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</si>
  <si>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</si>
  <si>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</si>
  <si>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</si>
  <si>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</si>
  <si>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</si>
  <si>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</si>
  <si>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</si>
  <si>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</si>
  <si>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</si>
  <si>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</si>
  <si>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</si>
  <si>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</si>
  <si>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</si>
  <si>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</si>
  <si>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</si>
  <si>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</si>
  <si>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</si>
  <si>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</si>
  <si>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</si>
  <si>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</si>
  <si>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</si>
  <si>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</si>
  <si>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</si>
  <si>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</si>
  <si>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</si>
  <si>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</si>
  <si>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</si>
  <si>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</si>
  <si>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</si>
  <si>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</si>
  <si>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</si>
  <si>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</si>
  <si>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</si>
  <si>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</si>
  <si>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</si>
  <si>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</si>
  <si>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</si>
  <si>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</si>
  <si>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</si>
  <si>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</si>
  <si>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</si>
  <si>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</si>
  <si>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</si>
  <si>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</si>
  <si>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</si>
  <si>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</si>
  <si>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</si>
  <si>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</si>
  <si>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r>
      <t xml:space="preserve">Раздел 15. Сведения об обучающихся, выбывших из учреждения в течение 2011/2012 учебного года
и летнего периода 2012 г
</t>
    </r>
    <r>
      <rPr>
        <sz val="10"/>
        <rFont val="Times New Roman"/>
        <family val="1"/>
        <charset val="204"/>
      </rPr>
      <t>(не считая окончивших 4  класс в начальной школе, 9 класс в основной школе, 11 (12) класс в средней школе)</t>
    </r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</si>
  <si>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</si>
  <si>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</si>
  <si>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</si>
  <si>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</si>
  <si>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</si>
  <si>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</si>
  <si>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</si>
  <si>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</si>
  <si>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</si>
  <si>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</si>
  <si>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</si>
  <si>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</si>
  <si>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</si>
  <si>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</si>
  <si>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</si>
  <si>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</si>
  <si>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</si>
  <si>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</si>
  <si>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</si>
  <si>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</si>
  <si>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</si>
  <si>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</si>
  <si>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</si>
  <si>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</si>
  <si>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</si>
  <si>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</si>
  <si>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</si>
  <si>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</si>
  <si>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</si>
  <si>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</si>
  <si>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</si>
  <si>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</si>
  <si>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</si>
  <si>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</si>
  <si>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</si>
  <si>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</si>
  <si>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</si>
  <si>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</si>
  <si>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</si>
  <si>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</si>
  <si>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</si>
  <si>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</si>
  <si>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</si>
  <si>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</si>
  <si>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</si>
  <si>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</si>
  <si>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</si>
  <si>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</si>
  <si>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</si>
  <si>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</si>
  <si>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</si>
  <si>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</si>
  <si>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</si>
  <si>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</si>
  <si>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</si>
  <si>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</si>
  <si>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</si>
  <si>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</si>
  <si>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</si>
  <si>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</si>
  <si>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</si>
  <si>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</si>
  <si>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</si>
  <si>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</si>
  <si>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</si>
  <si>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</si>
  <si>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</si>
  <si>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</si>
  <si>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</si>
  <si>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</si>
  <si>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</si>
  <si>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</si>
  <si>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</si>
  <si>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</si>
  <si>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</si>
  <si>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</si>
  <si>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</si>
  <si>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</si>
  <si>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</si>
  <si>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</si>
  <si>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</si>
  <si>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</si>
  <si>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</si>
  <si>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</si>
  <si>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</si>
  <si>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</si>
  <si>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</si>
  <si>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</si>
  <si>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</si>
  <si>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</si>
  <si>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</si>
  <si>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</si>
  <si>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</si>
  <si>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</si>
  <si>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</si>
  <si>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</si>
  <si>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</si>
  <si>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</si>
  <si>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</si>
  <si>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</si>
  <si>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</si>
  <si>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</si>
  <si>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</si>
  <si>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</si>
  <si>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</si>
  <si>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</si>
  <si>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</si>
  <si>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</si>
  <si>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  <charset val="204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</si>
  <si>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</si>
  <si>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</si>
  <si>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</si>
  <si>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</si>
  <si>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</si>
  <si>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</si>
  <si>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</si>
  <si>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</si>
  <si>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</si>
  <si>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</si>
  <si>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</si>
  <si>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</si>
  <si>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</si>
  <si>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</si>
  <si>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</si>
  <si>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</si>
  <si>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</si>
  <si>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</si>
  <si>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</si>
  <si>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</si>
  <si>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</si>
  <si>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</si>
  <si>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</si>
  <si>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</si>
  <si>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</si>
  <si>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</si>
  <si>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</si>
  <si>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</si>
  <si>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</si>
  <si>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</si>
  <si>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</si>
  <si>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</si>
  <si>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</si>
  <si>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</si>
  <si>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</si>
  <si>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</si>
  <si>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</si>
  <si>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</si>
  <si>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</si>
  <si>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</si>
  <si>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</si>
  <si>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</si>
  <si>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</si>
  <si>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</si>
  <si>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</si>
  <si>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</si>
  <si>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</si>
  <si>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</si>
  <si>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</si>
  <si>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</si>
  <si>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</si>
  <si>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</si>
  <si>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</si>
  <si>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</si>
  <si>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</si>
  <si>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</si>
  <si>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</si>
  <si>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</si>
  <si>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</si>
  <si>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</si>
  <si>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</si>
  <si>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</si>
  <si>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</si>
  <si>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</si>
  <si>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</si>
  <si>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</si>
  <si>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</si>
  <si>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</si>
  <si>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</si>
  <si>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</si>
  <si>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</si>
  <si>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</si>
  <si>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</si>
  <si>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</si>
  <si>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</si>
  <si>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</si>
  <si>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</si>
  <si>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</si>
  <si>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</si>
  <si>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</si>
  <si>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</si>
  <si>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</si>
  <si>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</si>
  <si>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</si>
  <si>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</si>
  <si>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</si>
  <si>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</si>
  <si>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</si>
  <si>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</si>
  <si>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</si>
  <si>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</si>
  <si>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</si>
  <si>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</si>
  <si>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</si>
  <si>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</si>
  <si>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</si>
  <si>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</si>
  <si>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</si>
  <si>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</si>
  <si>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</si>
  <si>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</si>
  <si>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</si>
  <si>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</si>
  <si>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</si>
  <si>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</si>
  <si>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</si>
  <si>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</si>
  <si>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</si>
  <si>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</si>
  <si>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</si>
  <si>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</si>
  <si>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</si>
  <si>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</si>
  <si>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</si>
  <si>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</si>
  <si>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</si>
  <si>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</si>
  <si>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</si>
  <si>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</si>
  <si>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</si>
  <si>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</si>
  <si>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</si>
  <si>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</si>
  <si>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1990 г.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</si>
  <si>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</si>
  <si>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</si>
  <si>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</si>
  <si>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</si>
  <si>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</si>
  <si>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</si>
  <si>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</si>
  <si>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</si>
  <si>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</si>
  <si>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</si>
  <si>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</si>
  <si>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</si>
  <si>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</si>
  <si>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</si>
  <si>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</si>
  <si>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</si>
  <si>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</si>
  <si>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</si>
  <si>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</si>
  <si>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</si>
  <si>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</si>
  <si>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</si>
  <si>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</si>
  <si>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</si>
  <si>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</si>
  <si>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</si>
  <si>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</si>
  <si>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</si>
  <si>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</si>
  <si>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</si>
  <si>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</si>
  <si>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</si>
  <si>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</si>
  <si>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</si>
  <si>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</si>
  <si>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</si>
  <si>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</si>
  <si>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</si>
  <si>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</si>
  <si>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</si>
  <si>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</si>
  <si>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</si>
  <si>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</si>
  <si>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</si>
  <si>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</si>
  <si>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</si>
  <si>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</si>
  <si>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</si>
  <si>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</si>
  <si>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</si>
  <si>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</si>
  <si>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</si>
  <si>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</si>
  <si>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</si>
  <si>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</si>
  <si>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</si>
  <si>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</si>
  <si>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</si>
  <si>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</si>
  <si>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</si>
  <si>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</si>
  <si>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</si>
  <si>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</si>
  <si>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</si>
  <si>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</si>
  <si>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</si>
  <si>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</si>
  <si>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</si>
  <si>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</si>
  <si>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</si>
  <si>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</si>
  <si>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</si>
  <si>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</si>
  <si>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</si>
  <si>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</si>
  <si>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</si>
  <si>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</si>
  <si>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</si>
  <si>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</si>
  <si>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</si>
  <si>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</si>
  <si>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</si>
  <si>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</si>
  <si>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</si>
  <si>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</si>
  <si>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</si>
  <si>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</si>
  <si>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</si>
  <si>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</si>
  <si>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</si>
  <si>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</si>
  <si>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</si>
  <si>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</si>
  <si>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</si>
  <si>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</si>
  <si>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</si>
  <si>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</si>
  <si>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</si>
  <si>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</si>
  <si>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</si>
  <si>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</si>
  <si>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</si>
  <si>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</si>
  <si>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</si>
  <si>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</si>
  <si>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</si>
  <si>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</si>
  <si>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</si>
  <si>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</si>
  <si>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</si>
  <si>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</si>
  <si>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</si>
  <si>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</si>
  <si>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</si>
  <si>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</si>
  <si>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</si>
  <si>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</si>
  <si>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</si>
  <si>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</si>
  <si>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</si>
  <si>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</si>
  <si>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</si>
  <si>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</si>
  <si>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</si>
  <si>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</si>
  <si>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</si>
  <si>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</si>
  <si>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</si>
  <si>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</si>
  <si>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</si>
  <si>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</si>
  <si>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</si>
  <si>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</si>
  <si>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</si>
  <si>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</si>
  <si>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</si>
  <si>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</si>
  <si>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</si>
  <si>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</si>
  <si>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</si>
  <si>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</si>
  <si>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</si>
  <si>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</si>
  <si>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</si>
  <si>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</si>
  <si>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</si>
  <si>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</si>
  <si>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</si>
  <si>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</si>
  <si>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</si>
  <si>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</si>
  <si>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</si>
  <si>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</si>
  <si>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</si>
  <si>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</si>
  <si>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</si>
  <si>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</si>
  <si>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</si>
  <si>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</si>
  <si>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</si>
  <si>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</si>
  <si>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</si>
  <si>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</si>
  <si>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</si>
  <si>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</si>
  <si>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</si>
  <si>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</si>
  <si>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</si>
  <si>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</si>
  <si>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</si>
  <si>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</si>
  <si>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</si>
  <si>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</si>
  <si>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</si>
  <si>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</si>
  <si>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</si>
  <si>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</si>
  <si>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</si>
  <si>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</si>
  <si>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</si>
  <si>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</si>
  <si>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</si>
  <si>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</si>
  <si>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</si>
  <si>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</si>
  <si>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</si>
  <si>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</si>
  <si>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</si>
  <si>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</si>
  <si>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</si>
  <si>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</si>
  <si>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</si>
  <si>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</si>
  <si>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</si>
  <si>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</si>
  <si>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</si>
  <si>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</si>
  <si>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</si>
  <si>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</si>
  <si>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</si>
  <si>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</si>
  <si>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</si>
  <si>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</si>
  <si>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</si>
  <si>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</si>
  <si>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</si>
  <si>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</si>
  <si>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</si>
  <si>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</si>
  <si>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</si>
  <si>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</si>
  <si>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</si>
  <si>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</si>
  <si>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</si>
  <si>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</si>
  <si>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</si>
  <si>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</si>
  <si>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</si>
  <si>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</si>
  <si>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</si>
  <si>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</si>
  <si>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</si>
  <si>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</si>
  <si>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</si>
  <si>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</si>
  <si>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</si>
  <si>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</si>
  <si>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</si>
  <si>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</si>
  <si>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</si>
  <si>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</si>
  <si>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</si>
  <si>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</si>
  <si>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</si>
  <si>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</si>
  <si>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</si>
  <si>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</si>
  <si>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</si>
  <si>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</si>
  <si>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</si>
  <si>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</si>
  <si>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</si>
  <si>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</si>
  <si>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</si>
  <si>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</si>
  <si>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</si>
  <si>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</si>
  <si>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</si>
  <si>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</si>
  <si>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</si>
  <si>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</si>
  <si>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</si>
  <si>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</si>
  <si>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</si>
  <si>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</si>
  <si>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</si>
  <si>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</si>
  <si>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</si>
  <si>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</si>
  <si>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</si>
  <si>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</si>
  <si>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</si>
  <si>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</si>
  <si>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</si>
  <si>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</si>
  <si>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</si>
  <si>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</si>
  <si>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</si>
  <si>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</si>
  <si>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</si>
  <si>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</si>
  <si>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</si>
  <si>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</si>
  <si>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</si>
  <si>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</si>
  <si>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</si>
  <si>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</si>
  <si>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</si>
  <si>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</si>
  <si>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</si>
  <si>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</si>
  <si>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</si>
  <si>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</si>
  <si>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</si>
  <si>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</si>
  <si>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</si>
  <si>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</si>
  <si>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</si>
  <si>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</si>
  <si>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</si>
  <si>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</si>
  <si>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</si>
  <si>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</si>
  <si>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</si>
  <si>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</si>
  <si>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</si>
  <si>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</si>
  <si>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</si>
  <si>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</si>
  <si>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</si>
  <si>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</si>
  <si>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</si>
  <si>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</si>
  <si>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</si>
  <si>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</si>
  <si>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</si>
  <si>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</si>
  <si>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</si>
  <si>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</si>
  <si>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</si>
  <si>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</si>
  <si>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</si>
  <si>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</si>
  <si>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</si>
  <si>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</si>
  <si>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</si>
  <si>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</si>
  <si>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</si>
  <si>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</si>
  <si>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</si>
  <si>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</si>
  <si>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</si>
  <si>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</si>
  <si>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</si>
  <si>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</si>
  <si>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</si>
  <si>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</si>
  <si>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</si>
  <si>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</si>
  <si>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</si>
  <si>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</si>
  <si>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</si>
  <si>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</si>
  <si>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</si>
  <si>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</si>
  <si>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</si>
  <si>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</si>
  <si>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</si>
  <si>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</si>
  <si>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</si>
  <si>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</si>
  <si>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</si>
  <si>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</si>
  <si>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</si>
  <si>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</si>
  <si>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</si>
  <si>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</si>
  <si>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</si>
  <si>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</si>
  <si>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</si>
  <si>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</si>
  <si>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</si>
  <si>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</si>
  <si>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</si>
  <si>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</si>
  <si>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</si>
  <si>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</si>
  <si>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</si>
  <si>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</si>
  <si>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</si>
  <si>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</si>
  <si>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</si>
  <si>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</si>
  <si>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</si>
  <si>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</si>
  <si>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</si>
  <si>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</si>
  <si>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</si>
  <si>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</si>
  <si>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</si>
  <si>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</si>
  <si>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</si>
  <si>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</si>
  <si>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</si>
  <si>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</si>
  <si>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</si>
  <si>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</si>
  <si>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</si>
  <si>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</si>
  <si>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</si>
  <si>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</si>
  <si>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</si>
  <si>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</si>
  <si>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</si>
  <si>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</si>
  <si>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</si>
  <si>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</si>
  <si>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</si>
  <si>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</si>
  <si>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</si>
  <si>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</si>
  <si>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</si>
  <si>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</si>
  <si>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</si>
  <si>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</si>
  <si>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</si>
  <si>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</si>
  <si>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</si>
  <si>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</si>
  <si>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</si>
  <si>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</si>
  <si>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</si>
  <si>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</si>
  <si>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</si>
  <si>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</si>
  <si>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</si>
  <si>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</si>
  <si>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</si>
  <si>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</si>
  <si>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</si>
  <si>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</si>
  <si>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</si>
  <si>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</si>
  <si>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</si>
  <si>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</si>
  <si>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</si>
  <si>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</si>
  <si>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</si>
  <si>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</si>
  <si>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</si>
  <si>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</si>
  <si>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</si>
  <si>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</si>
  <si>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</si>
  <si>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</si>
  <si>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</si>
  <si>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</si>
  <si>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</si>
  <si>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</si>
  <si>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</si>
  <si>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</si>
  <si>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</si>
  <si>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</si>
  <si>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</si>
  <si>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</si>
  <si>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</si>
  <si>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</si>
  <si>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</si>
  <si>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</si>
  <si>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</si>
  <si>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</si>
  <si>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</si>
  <si>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</si>
  <si>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</si>
  <si>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</si>
  <si>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</si>
  <si>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</si>
  <si>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</si>
  <si>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</si>
  <si>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</si>
  <si>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</si>
  <si>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</si>
  <si>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</si>
  <si>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</si>
  <si>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</si>
  <si>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</si>
  <si>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</si>
  <si>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</si>
  <si>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</si>
  <si>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</si>
  <si>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</si>
  <si>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</si>
  <si>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</si>
  <si>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</si>
  <si>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</si>
  <si>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</si>
  <si>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</si>
  <si>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</si>
  <si>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</si>
  <si>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</si>
  <si>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</si>
  <si>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</si>
  <si>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</si>
  <si>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</si>
  <si>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</si>
  <si>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</si>
  <si>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</si>
  <si>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</si>
  <si>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</si>
  <si>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</si>
  <si>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</si>
  <si>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</si>
  <si>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</si>
  <si>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</si>
  <si>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</si>
  <si>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</si>
  <si>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</si>
  <si>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</si>
  <si>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</si>
  <si>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</si>
  <si>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</si>
  <si>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</si>
  <si>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</si>
  <si>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</si>
  <si>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</si>
  <si>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</si>
  <si>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</si>
  <si>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</si>
  <si>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</si>
  <si>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</si>
  <si>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</si>
  <si>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</si>
  <si>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</si>
  <si>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</si>
  <si>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</si>
  <si>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</si>
  <si>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</si>
  <si>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</si>
  <si>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</si>
  <si>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</si>
  <si>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</si>
  <si>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</si>
  <si>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</si>
  <si>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</si>
  <si>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</si>
  <si>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</si>
  <si>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</si>
  <si>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</si>
  <si>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</si>
  <si>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</si>
  <si>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</si>
  <si>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</si>
  <si>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</si>
  <si>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</si>
  <si>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</si>
  <si>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</si>
  <si>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</si>
  <si>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</si>
  <si>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</si>
  <si>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</si>
  <si>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</si>
  <si>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</si>
  <si>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</si>
  <si>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</si>
  <si>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</si>
  <si>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</si>
  <si>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</si>
  <si>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</si>
  <si>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</si>
  <si>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</si>
  <si>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</si>
  <si>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</si>
  <si>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</si>
  <si>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</si>
  <si>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</si>
  <si>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</si>
  <si>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</si>
  <si>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</si>
  <si>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</si>
  <si>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</si>
  <si>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</si>
  <si>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</si>
  <si>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</si>
  <si>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</si>
  <si>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</si>
  <si>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</si>
  <si>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</si>
  <si>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</si>
  <si>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</si>
  <si>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</si>
  <si>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</si>
  <si>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</si>
  <si>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</si>
  <si>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</si>
  <si>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</si>
  <si>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</si>
  <si>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</si>
  <si>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</si>
  <si>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</si>
  <si>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</si>
  <si>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</si>
  <si>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</si>
  <si>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</si>
  <si>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</si>
  <si>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</si>
  <si>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</si>
  <si>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</si>
  <si>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</si>
  <si>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</si>
  <si>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</si>
  <si>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</si>
  <si>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</si>
  <si>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</si>
  <si>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</si>
  <si>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</si>
  <si>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</si>
  <si>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</si>
  <si>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</si>
  <si>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</si>
  <si>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</si>
  <si>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</si>
  <si>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</si>
  <si>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</si>
  <si>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</si>
  <si>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</si>
  <si>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</si>
  <si>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</si>
  <si>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</si>
  <si>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</si>
  <si>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</si>
  <si>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</si>
  <si>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</si>
  <si>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</si>
  <si>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</si>
  <si>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</si>
  <si>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</si>
  <si>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</si>
  <si>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2. Сведения об обучающихся, окончивших данный класс, переведенных в следующий класс весной или осенью, и выпускных экзаменах в 2012 году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</si>
  <si>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</si>
  <si>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</si>
  <si>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</si>
  <si>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>1989 г. и ранее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</si>
  <si>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</si>
  <si>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</si>
  <si>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Раздел 12. Сведения о платных дополнительных образовательных услугах
за 2011/2012 учебный год.</t>
  </si>
  <si>
    <t>Раздел 14. Кружковая работа обучающихся за 2011/2012 учебный год</t>
  </si>
  <si>
    <t>Языки, изучаемые факультативно или в кружках</t>
  </si>
  <si>
    <t>Красногвардейский район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</si>
</sst>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0"/>
    <numFmt numFmtId="166" formatCode="0000000"/>
    <numFmt numFmtId="167" formatCode="\(00\)"/>
  </numFmts>
  <fonts count="20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</xf>
    <xf numFmtId="3" fontId="4" fillId="3" borderId="13" xfId="0" applyNumberFormat="1" applyFont="1" applyFill="1" applyBorder="1" applyAlignment="1" applyProtection="1">
      <alignment horizontal="right" wrapText="1"/>
    </xf>
    <xf numFmtId="3" fontId="4" fillId="3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5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/>
    <xf numFmtId="0" fontId="15" fillId="5" borderId="0" xfId="0" applyFont="1" applyFill="1" applyProtection="1">
      <protection hidden="1"/>
    </xf>
    <xf numFmtId="0" fontId="3" fillId="6" borderId="0" xfId="0" applyFont="1" applyFill="1"/>
    <xf numFmtId="3" fontId="1" fillId="0" borderId="0" xfId="0" applyNumberFormat="1" applyFont="1"/>
    <xf numFmtId="3" fontId="3" fillId="6" borderId="0" xfId="0" applyNumberFormat="1" applyFont="1" applyFill="1"/>
    <xf numFmtId="0" fontId="3" fillId="0" borderId="0" xfId="0" applyFont="1" applyBorder="1"/>
    <xf numFmtId="0" fontId="16" fillId="4" borderId="0" xfId="0" applyFont="1" applyFill="1" applyProtection="1">
      <protection hidden="1"/>
    </xf>
    <xf numFmtId="0" fontId="0" fillId="4" borderId="0" xfId="0" applyFill="1"/>
    <xf numFmtId="0" fontId="14" fillId="5" borderId="0" xfId="0" applyFont="1" applyFill="1" applyProtection="1">
      <protection hidden="1"/>
    </xf>
    <xf numFmtId="0" fontId="14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/>
    <xf numFmtId="0" fontId="3" fillId="0" borderId="4" xfId="0" applyFont="1" applyBorder="1" applyAlignment="1">
      <alignment vertical="center" wrapText="1"/>
    </xf>
    <xf numFmtId="165" fontId="3" fillId="0" borderId="1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67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</xf>
    <xf numFmtId="3" fontId="4" fillId="3" borderId="8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/>
    <xf numFmtId="3" fontId="8" fillId="3" borderId="15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3" fontId="18" fillId="0" borderId="0" xfId="0" applyNumberFormat="1" applyFont="1"/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49" fontId="3" fillId="2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2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166" fontId="3" fillId="0" borderId="17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63"/>
  <ax:ocxPr ax:name="Size" ax:value="1111;556"/>
  <ax:ocxPr ax:name="BorderColor" ax:value="2147483653"/>
  <ax:ocxPr ax:name="SpecialEffect" ax:value="0"/>
  <ax:ocxPr ax:name="FontName" ax:value="Times New Roman"/>
  <ax:ocxPr ax:name="FontHeight" ax:value="240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0" workbookViewId="0">
      <selection activeCell="AM20" sqref="AM20:AO20"/>
    </sheetView>
  </sheetViews>
  <sheetFormatPr defaultRowHeight="12.75"/>
  <cols>
    <col min="1" max="87" width="1.7109375" style="9" customWidth="1"/>
    <col min="88" max="16384" width="9.140625" style="20"/>
  </cols>
  <sheetData>
    <row r="1" spans="1:87" hidden="1"/>
    <row r="2" spans="1:87" hidden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70"/>
      <c r="B10" s="46"/>
      <c r="C10" s="46"/>
      <c r="D10" s="46"/>
      <c r="E10" s="46"/>
      <c r="F10" s="46"/>
      <c r="G10" s="47"/>
      <c r="H10" s="192" t="s">
        <v>603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4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3.5" thickBot="1"/>
    <row r="12" spans="1:87" ht="20.100000000000001" customHeight="1" thickBot="1">
      <c r="A12" s="46"/>
      <c r="B12" s="46"/>
      <c r="C12" s="46"/>
      <c r="D12" s="46"/>
      <c r="E12" s="46"/>
      <c r="F12" s="46"/>
      <c r="G12" s="46"/>
      <c r="H12" s="195" t="s">
        <v>584</v>
      </c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7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5" customHeight="1" thickBot="1"/>
    <row r="14" spans="1:87" ht="39.950000000000003" customHeight="1" thickBot="1">
      <c r="E14" s="198" t="s">
        <v>1453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200"/>
    </row>
    <row r="15" spans="1:87" ht="15" customHeight="1" thickBot="1"/>
    <row r="16" spans="1:87" ht="15" customHeight="1" thickBot="1">
      <c r="H16" s="195" t="s">
        <v>792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7"/>
    </row>
    <row r="17" spans="1:84" ht="20.100000000000001" customHeight="1" thickBot="1"/>
    <row r="18" spans="1:84" ht="15" customHeight="1">
      <c r="K18" s="201" t="s">
        <v>1459</v>
      </c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202"/>
    </row>
    <row r="19" spans="1:84" ht="15" customHeight="1">
      <c r="K19" s="171" t="s">
        <v>1460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3"/>
    </row>
    <row r="20" spans="1:84" ht="15" customHeight="1">
      <c r="K20" s="187" t="s">
        <v>594</v>
      </c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9">
        <v>2012</v>
      </c>
      <c r="AN20" s="189"/>
      <c r="AO20" s="189"/>
      <c r="AP20" s="64" t="s">
        <v>596</v>
      </c>
      <c r="AQ20" s="172">
        <f>Year+1</f>
        <v>2013</v>
      </c>
      <c r="AR20" s="172"/>
      <c r="AS20" s="172"/>
      <c r="AT20" s="190" t="s">
        <v>595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1"/>
    </row>
    <row r="21" spans="1:84" ht="15" customHeight="1" thickBot="1">
      <c r="K21" s="184" t="s">
        <v>1458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6"/>
    </row>
    <row r="22" spans="1:84" ht="20.100000000000001" customHeight="1" thickBot="1"/>
    <row r="23" spans="1:84" ht="15" thickBot="1">
      <c r="A23" s="208" t="s">
        <v>1454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10"/>
      <c r="AY23" s="195" t="s">
        <v>1455</v>
      </c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7"/>
      <c r="BQ23" s="174" t="s">
        <v>588</v>
      </c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6"/>
      <c r="CD23" s="69"/>
      <c r="CE23" s="69"/>
      <c r="CF23" s="28"/>
    </row>
    <row r="24" spans="1:84" ht="15">
      <c r="A24" s="203" t="s">
        <v>1480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204"/>
      <c r="AY24" s="181" t="s">
        <v>1457</v>
      </c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3"/>
      <c r="BO24" s="177" t="s">
        <v>1166</v>
      </c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44"/>
    </row>
    <row r="25" spans="1:84" ht="39.950000000000003" customHeight="1">
      <c r="A25" s="205" t="s">
        <v>822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44"/>
    </row>
    <row r="26" spans="1:84" ht="39.950000000000003" customHeight="1" thickBot="1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44"/>
    </row>
    <row r="27" spans="1:84" ht="15.75" thickBot="1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6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5" t="s">
        <v>1456</v>
      </c>
      <c r="BT27" s="196"/>
      <c r="BU27" s="196"/>
      <c r="BV27" s="196"/>
      <c r="BW27" s="196"/>
      <c r="BX27" s="196"/>
      <c r="BY27" s="196"/>
      <c r="BZ27" s="196"/>
      <c r="CA27" s="197"/>
      <c r="CB27" s="81"/>
      <c r="CC27" s="81"/>
      <c r="CD27" s="81"/>
      <c r="CE27" s="44"/>
      <c r="CF27" s="44"/>
    </row>
    <row r="28" spans="1:84" ht="20.10000000000000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34" t="s">
        <v>585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2" t="s">
        <v>1565</v>
      </c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3"/>
    </row>
    <row r="30" spans="1:84" ht="15" thickBot="1">
      <c r="A30" s="234" t="s">
        <v>586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236"/>
      <c r="S30" s="236"/>
      <c r="T30" s="236"/>
      <c r="U30" s="236"/>
      <c r="V30" s="236"/>
      <c r="W30" s="236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3"/>
    </row>
    <row r="31" spans="1:84" ht="13.5" thickBot="1">
      <c r="A31" s="217" t="s">
        <v>587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9"/>
      <c r="Q31" s="221" t="s">
        <v>593</v>
      </c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3"/>
    </row>
    <row r="32" spans="1:84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17" t="s">
        <v>604</v>
      </c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24" t="s">
        <v>605</v>
      </c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6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</row>
    <row r="33" spans="1:87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228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</row>
    <row r="34" spans="1:87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228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</row>
    <row r="35" spans="1:87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228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</row>
    <row r="36" spans="1:87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9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1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</row>
    <row r="37" spans="1:87" ht="13.5" thickBot="1">
      <c r="A37" s="211">
        <v>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>
        <v>2</v>
      </c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>
        <v>3</v>
      </c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>
        <v>4</v>
      </c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>
        <v>5</v>
      </c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</row>
    <row r="38" spans="1:87" s="78" customFormat="1" ht="13.5" thickBot="1">
      <c r="A38" s="241">
        <v>609535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3"/>
      <c r="Q38" s="237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9"/>
      <c r="AH38" s="237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9"/>
      <c r="AY38" s="237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9"/>
      <c r="BP38" s="237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40"/>
      <c r="CG38" s="13"/>
      <c r="CH38" s="13"/>
      <c r="CI38" s="13"/>
    </row>
  </sheetData>
  <sheetProtection password="E2BC" sheet="1" selectLockedCells="1"/>
  <mergeCells count="41">
    <mergeCell ref="A38:P38"/>
    <mergeCell ref="Q38:AG38"/>
    <mergeCell ref="AH38:AX38"/>
    <mergeCell ref="AY38:BO38"/>
    <mergeCell ref="AY37:BO37"/>
    <mergeCell ref="BP38:CF38"/>
    <mergeCell ref="BS27:CA27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  <mergeCell ref="BP37:CF37"/>
    <mergeCell ref="A37:P37"/>
    <mergeCell ref="Q37:AG37"/>
    <mergeCell ref="AH37:AX37"/>
    <mergeCell ref="X30:CF30"/>
    <mergeCell ref="H10:BX10"/>
    <mergeCell ref="H12:BX12"/>
    <mergeCell ref="E14:CA14"/>
    <mergeCell ref="H16:BX16"/>
    <mergeCell ref="K18:BU18"/>
    <mergeCell ref="K19:BU19"/>
    <mergeCell ref="BQ23:CC23"/>
    <mergeCell ref="BO24:CE26"/>
    <mergeCell ref="A26:AX26"/>
    <mergeCell ref="AY24:BM24"/>
    <mergeCell ref="K21:BU21"/>
    <mergeCell ref="K20:AL20"/>
    <mergeCell ref="AM20:AO20"/>
    <mergeCell ref="AQ20:AS20"/>
    <mergeCell ref="AT20:BU20"/>
    <mergeCell ref="AY23:BM23"/>
    <mergeCell ref="A24:AX24"/>
    <mergeCell ref="A25:AX25"/>
    <mergeCell ref="A23:AX23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/>
  <cols>
    <col min="1" max="1" width="100.42578125" style="7" customWidth="1"/>
    <col min="2" max="13" width="5.7109375" style="7" hidden="1" customWidth="1"/>
    <col min="14" max="14" width="2.855468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992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5" t="s">
        <v>634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1437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 t="s">
        <v>789</v>
      </c>
    </row>
    <row r="20" spans="1:16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38.25">
      <c r="A21" s="96" t="s">
        <v>993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6.5703125" style="7" customWidth="1"/>
    <col min="2" max="14" width="5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1" customFormat="1" ht="20.100000000000001" customHeight="1">
      <c r="A17" s="251" t="s">
        <v>492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>
      <c r="A18" s="245" t="s">
        <v>1487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1437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/>
    </row>
    <row r="20" spans="1:16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1382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1383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637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1486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phoneticPr fontId="1" type="noConversion"/>
  <conditionalFormatting sqref="P23">
    <cfRule type="expression" dxfId="2" priority="1" stopIfTrue="1">
      <formula>$P$21&lt;1</formula>
    </cfRule>
  </conditionalFormatting>
  <conditionalFormatting sqref="P24">
    <cfRule type="expression" dxfId="1" priority="2" stopIfTrue="1">
      <formula>$P$22&lt;1</formula>
    </cfRule>
  </conditionalFormatting>
  <dataValidations xWindow="748" yWindow="240"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2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102.85546875" style="7" customWidth="1"/>
    <col min="2" max="14" width="5.7109375" hidden="1" customWidth="1"/>
    <col min="15" max="15" width="6.42578125" bestFit="1" customWidth="1"/>
    <col min="16" max="16" width="11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56" t="s">
        <v>1485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8" ht="25.5">
      <c r="A19" s="32" t="s">
        <v>1437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/>
    </row>
    <row r="20" spans="1:18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1561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16</v>
      </c>
      <c r="Q21" s="12"/>
      <c r="R21" s="12"/>
    </row>
    <row r="22" spans="1:18" ht="15.75" customHeight="1">
      <c r="A22" s="42" t="s">
        <v>1560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5</v>
      </c>
      <c r="Q22" s="12"/>
      <c r="R22" s="12"/>
    </row>
    <row r="23" spans="1:18" ht="15.75">
      <c r="A23" s="14" t="s">
        <v>7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6</v>
      </c>
      <c r="Q23" s="12"/>
      <c r="R23" s="12"/>
    </row>
    <row r="24" spans="1:18">
      <c r="P24" s="13"/>
    </row>
  </sheetData>
  <sheetProtection password="E2BC" sheet="1" selectLockedCells="1"/>
  <mergeCells count="1">
    <mergeCell ref="A17:P17"/>
  </mergeCells>
  <phoneticPr fontId="1" type="noConversion"/>
  <dataValidations xWindow="909" yWindow="209" count="1">
    <dataValidation type="list" allowBlank="1" showInputMessage="1" showErrorMessage="1" errorTitle="Ошибка ввода" error="Выби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3"/>
  <sheetViews>
    <sheetView topLeftCell="A17" workbookViewId="0">
      <selection activeCell="P21" sqref="P21"/>
    </sheetView>
  </sheetViews>
  <sheetFormatPr defaultRowHeight="12.75"/>
  <cols>
    <col min="1" max="1" width="69.85546875" style="7" customWidth="1"/>
    <col min="2" max="13" width="5.7109375" style="7" hidden="1" customWidth="1"/>
    <col min="14" max="14" width="3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76" t="s">
        <v>1562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>
      <c r="A18" s="245" t="s">
        <v>1487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1437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632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1488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493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709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selectLockedCells="1"/>
  <mergeCells count="2">
    <mergeCell ref="A17:P17"/>
    <mergeCell ref="A18:P18"/>
  </mergeCells>
  <phoneticPr fontId="1" type="noConversion"/>
  <conditionalFormatting sqref="P22:P23">
    <cfRule type="expression" dxfId="0" priority="1" stopIfTrue="1">
      <formula>$P$21&lt;1</formula>
    </cfRule>
  </conditionalFormatting>
  <dataValidations xWindow="764" yWindow="250"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opLeftCell="A17" workbookViewId="0">
      <selection activeCell="P21" sqref="P21"/>
    </sheetView>
  </sheetViews>
  <sheetFormatPr defaultRowHeight="12.75"/>
  <cols>
    <col min="1" max="1" width="86.7109375" style="9" customWidth="1"/>
    <col min="2" max="14" width="5.42578125" style="9" hidden="1" customWidth="1"/>
    <col min="15" max="15" width="6.42578125" style="9" bestFit="1" customWidth="1"/>
    <col min="16" max="16" width="15.285156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790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5" t="s">
        <v>624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1437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6"/>
    </row>
    <row r="20" spans="1:16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1489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28</v>
      </c>
    </row>
    <row r="22" spans="1:16" ht="15.75">
      <c r="A22" s="42" t="s">
        <v>1490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32202</v>
      </c>
    </row>
    <row r="23" spans="1:16" ht="15.75">
      <c r="A23" s="42" t="s">
        <v>614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272</v>
      </c>
    </row>
    <row r="24" spans="1:16" ht="15.75">
      <c r="A24" s="42" t="s">
        <v>1491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11644</v>
      </c>
    </row>
    <row r="25" spans="1:16" ht="15.75">
      <c r="A25" s="42" t="s">
        <v>615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11</v>
      </c>
    </row>
    <row r="26" spans="1:16" ht="15.75">
      <c r="A26" s="42" t="s">
        <v>679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133</v>
      </c>
    </row>
    <row r="27" spans="1:16" ht="15.75">
      <c r="A27" s="42" t="s">
        <v>1492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1</v>
      </c>
    </row>
    <row r="28" spans="1:16" ht="15.75">
      <c r="A28" s="42" t="s">
        <v>1493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14</v>
      </c>
    </row>
    <row r="29" spans="1:16" ht="15.75">
      <c r="A29" s="42" t="s">
        <v>1494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1495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5</v>
      </c>
    </row>
    <row r="31" spans="1:16" ht="15.75">
      <c r="A31" s="42" t="s">
        <v>1496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2</v>
      </c>
    </row>
    <row r="32" spans="1:16" ht="15.75">
      <c r="A32" s="42" t="s">
        <v>1384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67720</v>
      </c>
    </row>
    <row r="33" spans="1:16" ht="15.75">
      <c r="A33" s="42" t="s">
        <v>1385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1497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16</v>
      </c>
    </row>
    <row r="35" spans="1:16" ht="15.75">
      <c r="A35" s="42" t="s">
        <v>1520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5</v>
      </c>
    </row>
    <row r="36" spans="1:16" ht="15.75">
      <c r="A36" s="42" t="s">
        <v>616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942</v>
      </c>
    </row>
    <row r="37" spans="1:16" ht="15.75">
      <c r="A37" s="42" t="s">
        <v>1521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170</v>
      </c>
    </row>
    <row r="38" spans="1:16" ht="15.75">
      <c r="A38" s="42" t="s">
        <v>1498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1639</v>
      </c>
    </row>
    <row r="39" spans="1:16" ht="15.75">
      <c r="A39" s="42" t="s">
        <v>1499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0</v>
      </c>
    </row>
    <row r="40" spans="1:16" ht="25.5">
      <c r="A40" s="42" t="s">
        <v>1386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140663</v>
      </c>
    </row>
    <row r="41" spans="1:16" ht="15.75">
      <c r="A41" s="42" t="s">
        <v>1387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56635</v>
      </c>
    </row>
    <row r="42" spans="1:16" ht="25.5">
      <c r="A42" s="42" t="s">
        <v>1525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1526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1527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1526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1528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16</v>
      </c>
    </row>
    <row r="47" spans="1:16" ht="25.5">
      <c r="A47" s="42" t="s">
        <v>1522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16</v>
      </c>
    </row>
    <row r="48" spans="1:16" ht="15.75">
      <c r="A48" s="42" t="s">
        <v>1523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16</v>
      </c>
    </row>
    <row r="49" spans="1:16" ht="15.75">
      <c r="A49" s="42" t="s">
        <v>1524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16</v>
      </c>
    </row>
    <row r="50" spans="1:16" ht="15.75">
      <c r="A50" s="42" t="s">
        <v>617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11</v>
      </c>
    </row>
    <row r="52" spans="1:16" ht="15.75">
      <c r="A52" s="42" t="s">
        <v>1529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192</v>
      </c>
    </row>
    <row r="53" spans="1:16" ht="25.5">
      <c r="A53" s="42" t="s">
        <v>618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1</v>
      </c>
    </row>
    <row r="54" spans="1:16" ht="25.5">
      <c r="A54" s="42" t="s">
        <v>619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20</v>
      </c>
    </row>
    <row r="55" spans="1:16" ht="15.75">
      <c r="A55" s="42" t="s">
        <v>1530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209</v>
      </c>
    </row>
    <row r="56" spans="1:16" ht="15.75">
      <c r="A56" s="42" t="s">
        <v>620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531</v>
      </c>
    </row>
    <row r="57" spans="1:16" ht="25.5">
      <c r="A57" s="42" t="s">
        <v>1531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231</v>
      </c>
    </row>
    <row r="58" spans="1:16" ht="15.75">
      <c r="A58" s="42" t="s">
        <v>653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452</v>
      </c>
    </row>
    <row r="59" spans="1:16" ht="15.75">
      <c r="A59" s="42" t="s">
        <v>621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207</v>
      </c>
    </row>
    <row r="60" spans="1:16" ht="25.5">
      <c r="A60" s="42" t="s">
        <v>494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191</v>
      </c>
    </row>
    <row r="61" spans="1:16" ht="15.75">
      <c r="A61" s="42" t="s">
        <v>495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220</v>
      </c>
    </row>
    <row r="62" spans="1:16" ht="25.5">
      <c r="A62" s="42" t="s">
        <v>496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202</v>
      </c>
    </row>
    <row r="63" spans="1:16" ht="15.75">
      <c r="A63" s="42" t="s">
        <v>1500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16</v>
      </c>
    </row>
    <row r="64" spans="1:16" ht="25.5">
      <c r="A64" s="42" t="s">
        <v>654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16</v>
      </c>
    </row>
    <row r="65" spans="1:16" ht="15.75">
      <c r="A65" s="42" t="s">
        <v>655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656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497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15</v>
      </c>
    </row>
    <row r="68" spans="1:16" ht="15.75">
      <c r="A68" s="42" t="s">
        <v>498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499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500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622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212</v>
      </c>
    </row>
    <row r="72" spans="1:16" ht="25.5">
      <c r="A72" s="42" t="s">
        <v>501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190</v>
      </c>
    </row>
    <row r="73" spans="1:16" ht="15.75">
      <c r="A73" s="42" t="s">
        <v>1512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16</v>
      </c>
    </row>
    <row r="74" spans="1:16" ht="15.75">
      <c r="A74" s="42" t="s">
        <v>1513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16</v>
      </c>
    </row>
    <row r="75" spans="1:16" ht="15.75">
      <c r="A75" s="42" t="s">
        <v>502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7</v>
      </c>
    </row>
    <row r="76" spans="1:16" ht="15.75">
      <c r="A76" s="42" t="s">
        <v>1514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503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4</v>
      </c>
    </row>
    <row r="78" spans="1:16" ht="15.75">
      <c r="A78" s="42" t="s">
        <v>1515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16</v>
      </c>
    </row>
    <row r="79" spans="1:16" ht="15.75">
      <c r="A79" s="42" t="s">
        <v>1516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16</v>
      </c>
    </row>
    <row r="80" spans="1:16" ht="15.75">
      <c r="A80" s="42" t="s">
        <v>1517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15</v>
      </c>
    </row>
    <row r="81" spans="1:16" ht="15.75">
      <c r="A81" s="17" t="s">
        <v>504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234</v>
      </c>
    </row>
    <row r="82" spans="1:16" ht="15.75">
      <c r="A82" s="42" t="s">
        <v>623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39</v>
      </c>
    </row>
    <row r="83" spans="1:16" ht="15.75">
      <c r="A83" s="42" t="s">
        <v>1518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3</v>
      </c>
    </row>
    <row r="84" spans="1:16" ht="15.75">
      <c r="A84" s="42" t="s">
        <v>1519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3</v>
      </c>
    </row>
    <row r="85" spans="1:16" ht="15.75">
      <c r="A85" s="42" t="s">
        <v>505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10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15</v>
      </c>
    </row>
    <row r="87" spans="1:16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phoneticPr fontId="1" type="noConversion"/>
  <dataValidations xWindow="790" yWindow="52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5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9" width="11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256" t="s">
        <v>1563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20">
      <c r="A17" s="245" t="s">
        <v>631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550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632</v>
      </c>
      <c r="P18" s="263" t="s">
        <v>625</v>
      </c>
      <c r="Q18" s="280"/>
      <c r="R18" s="246" t="s">
        <v>79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1447</v>
      </c>
      <c r="Q19" s="22" t="s">
        <v>551</v>
      </c>
      <c r="R19" s="22" t="s">
        <v>1447</v>
      </c>
      <c r="S19" s="22" t="s">
        <v>552</v>
      </c>
      <c r="T19" s="1"/>
    </row>
    <row r="20" spans="1:20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657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6</v>
      </c>
      <c r="Q21" s="36">
        <v>0</v>
      </c>
      <c r="R21" s="36">
        <v>88</v>
      </c>
      <c r="S21" s="36">
        <v>0</v>
      </c>
      <c r="T21" s="1"/>
    </row>
    <row r="22" spans="1:20" ht="15.75">
      <c r="A22" s="4" t="s">
        <v>658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11</v>
      </c>
      <c r="Q22" s="36">
        <v>0</v>
      </c>
      <c r="R22" s="36">
        <v>173</v>
      </c>
      <c r="S22" s="36">
        <v>0</v>
      </c>
      <c r="T22" s="1"/>
    </row>
    <row r="23" spans="1:20" ht="15.75">
      <c r="A23" s="4" t="s">
        <v>659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8</v>
      </c>
      <c r="Q23" s="36">
        <v>0</v>
      </c>
      <c r="R23" s="36">
        <v>117</v>
      </c>
      <c r="S23" s="36">
        <v>0</v>
      </c>
      <c r="T23" s="1"/>
    </row>
    <row r="24" spans="1:20" ht="15.75">
      <c r="A24" s="4" t="s">
        <v>660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39</v>
      </c>
      <c r="Q24" s="36">
        <v>2</v>
      </c>
      <c r="R24" s="36">
        <v>598</v>
      </c>
      <c r="S24" s="36">
        <v>45</v>
      </c>
      <c r="T24" s="1"/>
    </row>
    <row r="25" spans="1:20" ht="15.75">
      <c r="A25" s="4" t="s">
        <v>661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34</v>
      </c>
      <c r="Q25" s="36">
        <v>0</v>
      </c>
      <c r="R25" s="36">
        <v>469</v>
      </c>
      <c r="S25" s="36">
        <v>0</v>
      </c>
      <c r="T25" s="1"/>
    </row>
    <row r="26" spans="1:20" ht="15.75">
      <c r="A26" s="4" t="s">
        <v>662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97</v>
      </c>
      <c r="Q26" s="36">
        <v>1</v>
      </c>
      <c r="R26" s="36">
        <v>1032</v>
      </c>
      <c r="S26" s="36">
        <v>12</v>
      </c>
      <c r="T26" s="1"/>
    </row>
    <row r="27" spans="1:20" ht="15.75">
      <c r="A27" s="4" t="s">
        <v>663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195</v>
      </c>
      <c r="Q27" s="36">
        <v>3</v>
      </c>
      <c r="R27" s="36">
        <v>2477</v>
      </c>
      <c r="S27" s="36">
        <v>57</v>
      </c>
      <c r="T27" s="1"/>
    </row>
    <row r="28" spans="1:20" ht="15.75">
      <c r="A28" s="10" t="s">
        <v>3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791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6"/>
  <sheetViews>
    <sheetView showGridLines="0" topLeftCell="A17" workbookViewId="0">
      <selection activeCell="P21" sqref="P21"/>
    </sheetView>
  </sheetViews>
  <sheetFormatPr defaultRowHeight="12.75"/>
  <cols>
    <col min="1" max="1" width="78.7109375" style="55" customWidth="1"/>
    <col min="2" max="2" width="6.42578125" style="55" bestFit="1" customWidth="1"/>
    <col min="3" max="15" width="5.42578125" style="55" hidden="1" customWidth="1"/>
    <col min="16" max="18" width="11.7109375" style="55" customWidth="1"/>
    <col min="19" max="16384" width="9.140625" style="5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60" customHeight="1">
      <c r="A17" s="253" t="s">
        <v>714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>
      <c r="A18" s="283" t="s">
        <v>597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557</v>
      </c>
      <c r="B19" s="32" t="s">
        <v>632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554</v>
      </c>
      <c r="Q19" s="32" t="s">
        <v>555</v>
      </c>
      <c r="R19" s="32" t="s">
        <v>556</v>
      </c>
    </row>
    <row r="20" spans="1:18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626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62</v>
      </c>
      <c r="Q21" s="36">
        <v>75</v>
      </c>
      <c r="R21" s="36">
        <v>20</v>
      </c>
    </row>
    <row r="22" spans="1:18" ht="25.5">
      <c r="A22" s="103" t="s">
        <v>4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59</v>
      </c>
      <c r="Q22" s="36">
        <v>61</v>
      </c>
      <c r="R22" s="36">
        <v>6</v>
      </c>
    </row>
    <row r="23" spans="1:18" ht="25.5">
      <c r="A23" s="103" t="s">
        <v>791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1</v>
      </c>
      <c r="Q23" s="36">
        <v>0</v>
      </c>
      <c r="R23" s="36">
        <v>0</v>
      </c>
    </row>
    <row r="24" spans="1:18" ht="15.75">
      <c r="A24" s="102" t="s">
        <v>558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9</v>
      </c>
      <c r="R24" s="36">
        <v>2</v>
      </c>
    </row>
    <row r="25" spans="1:18" ht="15.75">
      <c r="A25" s="102" t="s">
        <v>506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4</v>
      </c>
      <c r="R25" s="36">
        <v>7</v>
      </c>
    </row>
    <row r="26" spans="1:18" ht="15.75">
      <c r="A26" s="137" t="s">
        <v>507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1</v>
      </c>
      <c r="R26" s="36">
        <v>2</v>
      </c>
    </row>
    <row r="27" spans="1:18" ht="15.75">
      <c r="A27" s="14" t="s">
        <v>508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559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509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510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664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1</v>
      </c>
      <c r="Q31" s="36">
        <v>0</v>
      </c>
      <c r="R31" s="36">
        <v>0</v>
      </c>
    </row>
    <row r="32" spans="1:18" ht="15.75">
      <c r="A32" s="14" t="s">
        <v>560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561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2</v>
      </c>
    </row>
    <row r="34" spans="1:18" ht="15.75">
      <c r="A34" s="14" t="s">
        <v>511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512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1</v>
      </c>
    </row>
    <row r="36" spans="1:18" ht="15.75">
      <c r="A36" s="14" t="s">
        <v>513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1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  <controls>
    <control shapeId="10241" r:id="rId3" name="TextBox1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F26"/>
  <sheetViews>
    <sheetView showGridLines="0" topLeftCell="A16" workbookViewId="0">
      <selection activeCell="P21" sqref="P21"/>
    </sheetView>
  </sheetViews>
  <sheetFormatPr defaultRowHeight="12.75"/>
  <cols>
    <col min="1" max="1" width="30.7109375" customWidth="1"/>
    <col min="2" max="2" width="6.42578125" bestFit="1" customWidth="1"/>
    <col min="3" max="15" width="5.42578125" hidden="1" customWidth="1"/>
    <col min="16" max="31" width="10.7109375" customWidth="1"/>
  </cols>
  <sheetData>
    <row r="1" spans="1:31" ht="12.75" hidden="1" customHeight="1"/>
    <row r="2" spans="1:31" ht="12.75" hidden="1" customHeight="1"/>
    <row r="3" spans="1:31" ht="12.75" hidden="1" customHeight="1"/>
    <row r="4" spans="1:31" ht="12.75" hidden="1" customHeight="1"/>
    <row r="5" spans="1:31" ht="12.75" hidden="1" customHeight="1"/>
    <row r="6" spans="1:31" ht="12.75" hidden="1" customHeight="1"/>
    <row r="7" spans="1:31" ht="12.75" hidden="1" customHeight="1"/>
    <row r="8" spans="1:31" ht="12.75" hidden="1" customHeight="1"/>
    <row r="9" spans="1:31" ht="12.75" hidden="1" customHeight="1"/>
    <row r="10" spans="1:31" ht="12.75" hidden="1" customHeight="1"/>
    <row r="11" spans="1:31" ht="12.75" hidden="1" customHeight="1"/>
    <row r="12" spans="1:31" ht="12.75" hidden="1" customHeight="1"/>
    <row r="13" spans="1:31" ht="12.75" hidden="1" customHeight="1"/>
    <row r="14" spans="1:31" ht="12.75" hidden="1" customHeight="1"/>
    <row r="15" spans="1:31" ht="12.75" hidden="1" customHeight="1"/>
    <row r="16" spans="1:31" ht="20.100000000000001" customHeight="1">
      <c r="A16" s="256" t="s">
        <v>592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2">
      <c r="A17" s="245" t="s">
        <v>631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4.1" customHeight="1">
      <c r="A18" s="249" t="s">
        <v>562</v>
      </c>
      <c r="B18" s="246" t="s">
        <v>786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563</v>
      </c>
      <c r="Q18" s="246"/>
      <c r="R18" s="246" t="s">
        <v>564</v>
      </c>
      <c r="S18" s="246"/>
      <c r="T18" s="246" t="s">
        <v>565</v>
      </c>
      <c r="U18" s="246"/>
      <c r="V18" s="263" t="s">
        <v>514</v>
      </c>
      <c r="W18" s="264"/>
      <c r="X18" s="246" t="s">
        <v>515</v>
      </c>
      <c r="Y18" s="246"/>
      <c r="Z18" s="246" t="s">
        <v>516</v>
      </c>
      <c r="AA18" s="246"/>
      <c r="AB18" s="246" t="s">
        <v>517</v>
      </c>
      <c r="AC18" s="246"/>
      <c r="AD18" s="263" t="s">
        <v>566</v>
      </c>
      <c r="AE18" s="264"/>
      <c r="AF18" s="1"/>
    </row>
    <row r="19" spans="1:32" s="7" customFormat="1" ht="39.950000000000003" customHeight="1">
      <c r="A19" s="217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1450</v>
      </c>
      <c r="Q19" s="6" t="s">
        <v>1451</v>
      </c>
      <c r="R19" s="2" t="s">
        <v>1450</v>
      </c>
      <c r="S19" s="6" t="s">
        <v>1451</v>
      </c>
      <c r="T19" s="2" t="s">
        <v>1450</v>
      </c>
      <c r="U19" s="6" t="s">
        <v>1451</v>
      </c>
      <c r="V19" s="2" t="s">
        <v>1450</v>
      </c>
      <c r="W19" s="6" t="s">
        <v>1451</v>
      </c>
      <c r="X19" s="2" t="s">
        <v>1450</v>
      </c>
      <c r="Y19" s="6" t="s">
        <v>1451</v>
      </c>
      <c r="Z19" s="2" t="s">
        <v>1450</v>
      </c>
      <c r="AA19" s="6" t="s">
        <v>1451</v>
      </c>
      <c r="AB19" s="2" t="s">
        <v>1450</v>
      </c>
      <c r="AC19" s="6" t="s">
        <v>1451</v>
      </c>
      <c r="AD19" s="2" t="s">
        <v>1450</v>
      </c>
      <c r="AE19" s="6" t="s">
        <v>1451</v>
      </c>
      <c r="AF19" s="1"/>
    </row>
    <row r="20" spans="1:32" s="7" customFormat="1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554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62</v>
      </c>
      <c r="Q21" s="36">
        <v>997</v>
      </c>
      <c r="R21" s="36">
        <v>0</v>
      </c>
      <c r="S21" s="36">
        <v>0</v>
      </c>
      <c r="T21" s="36">
        <v>8</v>
      </c>
      <c r="U21" s="36">
        <v>98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555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94</v>
      </c>
      <c r="Q22" s="36">
        <v>1360</v>
      </c>
      <c r="R22" s="36">
        <v>1</v>
      </c>
      <c r="S22" s="36">
        <v>25</v>
      </c>
      <c r="T22" s="36">
        <v>18</v>
      </c>
      <c r="U22" s="36">
        <v>257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556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23</v>
      </c>
      <c r="Q23" s="36">
        <v>273</v>
      </c>
      <c r="R23" s="36">
        <v>0</v>
      </c>
      <c r="S23" s="36">
        <v>0</v>
      </c>
      <c r="T23" s="36">
        <v>9</v>
      </c>
      <c r="U23" s="36">
        <v>114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567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179</v>
      </c>
      <c r="Q24" s="36">
        <v>2630</v>
      </c>
      <c r="R24" s="36">
        <v>1</v>
      </c>
      <c r="S24" s="36">
        <v>25</v>
      </c>
      <c r="T24" s="36">
        <v>35</v>
      </c>
      <c r="U24" s="36">
        <v>469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39">
      <c r="A25" s="8" t="s">
        <v>833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5</v>
      </c>
      <c r="Q25" s="36">
        <v>115</v>
      </c>
      <c r="R25" s="36">
        <v>1</v>
      </c>
      <c r="S25" s="36">
        <v>25</v>
      </c>
      <c r="T25" s="36">
        <v>4</v>
      </c>
      <c r="U25" s="36">
        <v>90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1:3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X32"/>
  <sheetViews>
    <sheetView showGridLines="0" topLeftCell="A16" workbookViewId="0">
      <selection activeCell="P21" sqref="P21"/>
    </sheetView>
  </sheetViews>
  <sheetFormatPr defaultRowHeight="12.75"/>
  <cols>
    <col min="1" max="1" width="45.7109375" style="7" customWidth="1"/>
    <col min="2" max="14" width="5.42578125" style="7" hidden="1" customWidth="1"/>
    <col min="15" max="15" width="6.42578125" style="7" bestFit="1" customWidth="1"/>
    <col min="16" max="24" width="10.7109375" style="7" customWidth="1"/>
    <col min="25" max="16384" width="9.140625" style="7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s="27" customFormat="1" ht="20.100000000000001" customHeight="1">
      <c r="A16" s="256" t="s">
        <v>1452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>
      <c r="A17" s="245" t="s">
        <v>599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95" customHeight="1">
      <c r="A18" s="249" t="s">
        <v>568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632</v>
      </c>
      <c r="P18" s="246" t="s">
        <v>522</v>
      </c>
      <c r="Q18" s="281"/>
      <c r="R18" s="281"/>
      <c r="S18" s="281"/>
      <c r="T18" s="246" t="s">
        <v>523</v>
      </c>
      <c r="U18" s="281"/>
      <c r="V18" s="281"/>
      <c r="W18" s="281"/>
      <c r="X18" s="60"/>
    </row>
    <row r="19" spans="1:24" ht="14.1" customHeight="1">
      <c r="A19" s="217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570</v>
      </c>
      <c r="Q19" s="21" t="s">
        <v>1440</v>
      </c>
      <c r="R19" s="21" t="s">
        <v>1441</v>
      </c>
      <c r="S19" s="21" t="s">
        <v>569</v>
      </c>
      <c r="T19" s="21" t="s">
        <v>570</v>
      </c>
      <c r="U19" s="21" t="s">
        <v>1440</v>
      </c>
      <c r="V19" s="21" t="s">
        <v>1441</v>
      </c>
      <c r="W19" s="21" t="s">
        <v>569</v>
      </c>
      <c r="X19" s="61"/>
    </row>
    <row r="20" spans="1:24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574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573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575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576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577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578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579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553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>
      <c r="A32" s="58" t="s">
        <v>600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phoneticPr fontId="1" type="noConversion"/>
  <dataValidations count="2">
    <dataValidation type="whole" allowBlank="1" showInputMessage="1" showErrorMessage="1" errorTitle="Недопустимый ввод" error="Вы попытались ввести значение_x000a_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37"/>
  <sheetViews>
    <sheetView showGridLines="0" topLeftCell="A17" workbookViewId="0">
      <selection activeCell="P21" sqref="P21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7" width="15.7109375" style="7" customWidth="1"/>
    <col min="18" max="18" width="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1" t="s">
        <v>519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45" t="s">
        <v>785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568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6" t="s">
        <v>627</v>
      </c>
      <c r="Q19" s="6" t="s">
        <v>628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7</v>
      </c>
      <c r="Q21" s="36">
        <v>103</v>
      </c>
    </row>
    <row r="22" spans="1:17" ht="15.75">
      <c r="A22" s="14" t="s">
        <v>666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782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784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2</v>
      </c>
      <c r="Q27" s="36">
        <v>21</v>
      </c>
    </row>
    <row r="28" spans="1:17" ht="15.75">
      <c r="A28" s="14" t="s">
        <v>668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1</v>
      </c>
      <c r="Q31" s="36">
        <v>10</v>
      </c>
    </row>
    <row r="32" spans="1:17" ht="15.75">
      <c r="A32" s="14" t="s">
        <v>672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2</v>
      </c>
      <c r="Q32" s="36">
        <v>45</v>
      </c>
    </row>
    <row r="33" spans="1:17" ht="15.75">
      <c r="A33" s="14" t="s">
        <v>740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2</v>
      </c>
      <c r="Q36" s="36">
        <v>27</v>
      </c>
    </row>
    <row r="37" spans="1:17" ht="25.5">
      <c r="A37" s="14" t="s">
        <v>711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33"/>
  <sheetViews>
    <sheetView showGridLines="0" topLeftCell="A16" workbookViewId="0">
      <selection activeCell="P21" sqref="P21"/>
    </sheetView>
  </sheetViews>
  <sheetFormatPr defaultRowHeight="12.75"/>
  <cols>
    <col min="1" max="1" width="15.7109375" style="7" customWidth="1"/>
    <col min="2" max="11" width="3.85546875" style="7" hidden="1" customWidth="1"/>
    <col min="12" max="12" width="25.7109375" style="7" customWidth="1"/>
    <col min="13" max="14" width="7.7109375" style="7" hidden="1" customWidth="1"/>
    <col min="15" max="15" width="6.42578125" style="7" bestFit="1" customWidth="1"/>
    <col min="16" max="23" width="10.7109375" style="7" customWidth="1"/>
    <col min="24" max="16384" width="9.140625" style="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9" customFormat="1" ht="39.950000000000003" customHeight="1">
      <c r="A16" s="251" t="s">
        <v>823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1:24">
      <c r="A17" s="245" t="s">
        <v>597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1437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320</v>
      </c>
      <c r="N18" s="249" t="s">
        <v>319</v>
      </c>
      <c r="O18" s="246" t="s">
        <v>632</v>
      </c>
      <c r="P18" s="246" t="s">
        <v>708</v>
      </c>
      <c r="Q18" s="246"/>
      <c r="R18" s="246"/>
      <c r="S18" s="246"/>
      <c r="T18" s="246"/>
      <c r="U18" s="246"/>
      <c r="V18" s="246"/>
      <c r="W18" s="246" t="s">
        <v>1438</v>
      </c>
      <c r="X18" s="1"/>
    </row>
    <row r="19" spans="1:24" ht="39.950000000000003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815</v>
      </c>
      <c r="Q19" s="6" t="s">
        <v>816</v>
      </c>
      <c r="R19" s="6" t="s">
        <v>817</v>
      </c>
      <c r="S19" s="6" t="s">
        <v>818</v>
      </c>
      <c r="T19" s="6" t="s">
        <v>819</v>
      </c>
      <c r="U19" s="21" t="s">
        <v>820</v>
      </c>
      <c r="V19" s="6" t="s">
        <v>821</v>
      </c>
      <c r="W19" s="246"/>
      <c r="X19" s="1"/>
    </row>
    <row r="20" spans="1:24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7" t="s">
        <v>1439</v>
      </c>
      <c r="L21" s="142" t="s">
        <v>217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>
        <v>0</v>
      </c>
      <c r="Q21" s="161"/>
      <c r="R21" s="162"/>
      <c r="S21" s="162"/>
      <c r="T21" s="151">
        <v>294</v>
      </c>
      <c r="U21" s="31">
        <v>1571</v>
      </c>
      <c r="V21" s="31">
        <v>342</v>
      </c>
      <c r="W21" s="31">
        <v>3259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347</v>
      </c>
      <c r="R22" s="157">
        <v>354</v>
      </c>
      <c r="S22" s="157">
        <v>351</v>
      </c>
      <c r="T22" s="155"/>
      <c r="U22" s="148"/>
      <c r="V22" s="148"/>
      <c r="W22" s="148"/>
      <c r="X22" s="1"/>
    </row>
    <row r="23" spans="1:24" ht="15.75">
      <c r="A23" s="246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7">
        <v>2</v>
      </c>
      <c r="P23" s="150">
        <v>0</v>
      </c>
      <c r="Q23" s="161"/>
      <c r="R23" s="162"/>
      <c r="S23" s="162"/>
      <c r="T23" s="151">
        <v>35</v>
      </c>
      <c r="U23" s="31">
        <v>0</v>
      </c>
      <c r="V23" s="31">
        <v>0</v>
      </c>
      <c r="W23" s="31">
        <v>116</v>
      </c>
      <c r="X23" s="1"/>
    </row>
    <row r="24" spans="1:24" ht="15.75">
      <c r="A24" s="246"/>
      <c r="L24" s="145"/>
      <c r="M24" s="146">
        <f>M23</f>
        <v>0</v>
      </c>
      <c r="N24" s="146">
        <f>N23</f>
        <v>0</v>
      </c>
      <c r="O24" s="248"/>
      <c r="P24" s="158"/>
      <c r="Q24" s="156">
        <v>38</v>
      </c>
      <c r="R24" s="157">
        <v>17</v>
      </c>
      <c r="S24" s="157">
        <v>26</v>
      </c>
      <c r="T24" s="159"/>
      <c r="U24" s="149"/>
      <c r="V24" s="149"/>
      <c r="W24" s="149"/>
      <c r="X24" s="1"/>
    </row>
    <row r="25" spans="1:24" ht="15.75">
      <c r="A25" s="246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7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6"/>
      <c r="L26" s="145"/>
      <c r="M26" s="146">
        <f>M25</f>
        <v>0</v>
      </c>
      <c r="N26" s="146">
        <f>N25</f>
        <v>0</v>
      </c>
      <c r="O26" s="248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6" t="s">
        <v>602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>
        <v>0</v>
      </c>
      <c r="Q27" s="36">
        <v>18</v>
      </c>
      <c r="R27" s="36">
        <v>77</v>
      </c>
      <c r="S27" s="36">
        <v>60</v>
      </c>
      <c r="T27" s="36">
        <v>46</v>
      </c>
      <c r="U27" s="36">
        <v>329</v>
      </c>
      <c r="V27" s="36">
        <v>69</v>
      </c>
      <c r="W27" s="36">
        <v>599</v>
      </c>
      <c r="X27" s="1"/>
    </row>
    <row r="28" spans="1:24" ht="15.75">
      <c r="A28" s="246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>
        <v>0</v>
      </c>
      <c r="Q28" s="36">
        <v>32</v>
      </c>
      <c r="R28" s="36">
        <v>11</v>
      </c>
      <c r="S28" s="36">
        <v>21</v>
      </c>
      <c r="T28" s="36">
        <v>21</v>
      </c>
      <c r="U28" s="36">
        <v>59</v>
      </c>
      <c r="V28" s="36">
        <v>20</v>
      </c>
      <c r="W28" s="36">
        <v>164</v>
      </c>
      <c r="X28" s="1"/>
    </row>
    <row r="29" spans="1:24" ht="15.75">
      <c r="A29" s="246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6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9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44" t="s">
        <v>1564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4</v>
      </c>
      <c r="X32" s="5"/>
    </row>
    <row r="33" spans="1:2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A16:W16"/>
    <mergeCell ref="W18:W19"/>
    <mergeCell ref="A18:L19"/>
    <mergeCell ref="O25:O26"/>
    <mergeCell ref="O18:O19"/>
    <mergeCell ref="P18:V18"/>
    <mergeCell ref="N18:N19"/>
    <mergeCell ref="A20:L20"/>
    <mergeCell ref="A32:L32"/>
    <mergeCell ref="A17:W17"/>
    <mergeCell ref="A21:A26"/>
    <mergeCell ref="O21:O22"/>
    <mergeCell ref="O23:O24"/>
    <mergeCell ref="A27:A31"/>
    <mergeCell ref="M18:M19"/>
  </mergeCells>
  <phoneticPr fontId="1" type="noConversion"/>
  <conditionalFormatting sqref="P27:W27">
    <cfRule type="expression" dxfId="10" priority="1" stopIfTrue="1">
      <formula>$M$27&lt;1</formula>
    </cfRule>
  </conditionalFormatting>
  <conditionalFormatting sqref="P28:W28">
    <cfRule type="expression" dxfId="9" priority="2" stopIfTrue="1">
      <formula>$M$28&lt;1</formula>
    </cfRule>
  </conditionalFormatting>
  <conditionalFormatting sqref="Q22:S22 P21 T21:W21">
    <cfRule type="expression" dxfId="8" priority="3" stopIfTrue="1">
      <formula>$M$21&lt;1</formula>
    </cfRule>
  </conditionalFormatting>
  <conditionalFormatting sqref="Q24:S24 P23 T23:W23">
    <cfRule type="expression" dxfId="7" priority="4" stopIfTrue="1">
      <formula>$M$23&lt;1</formula>
    </cfRule>
  </conditionalFormatting>
  <conditionalFormatting sqref="Q26:S26 P25 T25:W25">
    <cfRule type="expression" dxfId="6" priority="5" stopIfTrue="1">
      <formula>$M$25&lt;1</formula>
    </cfRule>
  </conditionalFormatting>
  <conditionalFormatting sqref="P29:W29">
    <cfRule type="expression" dxfId="5" priority="6" stopIfTrue="1">
      <formula>$M$29&lt;1</formula>
    </cfRule>
  </conditionalFormatting>
  <conditionalFormatting sqref="P30:W30">
    <cfRule type="expression" dxfId="4" priority="7" stopIfTrue="1">
      <formula>$M$30&lt;1</formula>
    </cfRule>
  </conditionalFormatting>
  <conditionalFormatting sqref="P31:W31">
    <cfRule type="expression" dxfId="3" priority="8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_x000a_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S29"/>
  <sheetViews>
    <sheetView showGridLines="0" topLeftCell="A16" workbookViewId="0">
      <selection activeCell="P21" sqref="P21"/>
    </sheetView>
  </sheetViews>
  <sheetFormatPr defaultRowHeight="12.75"/>
  <cols>
    <col min="1" max="1" width="55.7109375" style="7" customWidth="1"/>
    <col min="2" max="14" width="2.7109375" style="7" hidden="1" customWidth="1"/>
    <col min="15" max="15" width="6.42578125" style="7" bestFit="1" customWidth="1"/>
    <col min="16" max="19" width="13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39.950000000000003" customHeight="1">
      <c r="A16" s="251" t="s">
        <v>1433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</row>
    <row r="17" spans="1:19">
      <c r="A17" s="188" t="s">
        <v>1507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25.5" customHeight="1">
      <c r="A18" s="246" t="s">
        <v>1432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632</v>
      </c>
      <c r="P18" s="246" t="s">
        <v>1427</v>
      </c>
      <c r="Q18" s="246"/>
      <c r="R18" s="246"/>
      <c r="S18" s="246" t="s">
        <v>1172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1428</v>
      </c>
      <c r="Q19" s="6" t="s">
        <v>1</v>
      </c>
      <c r="R19" s="6" t="s">
        <v>1429</v>
      </c>
      <c r="S19" s="246"/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3</v>
      </c>
      <c r="Q21" s="36">
        <v>0</v>
      </c>
      <c r="R21" s="36">
        <v>17</v>
      </c>
      <c r="S21" s="36">
        <v>0</v>
      </c>
    </row>
    <row r="22" spans="1:19" ht="15.75">
      <c r="A22" s="42" t="s">
        <v>996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998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999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1000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2</v>
      </c>
      <c r="Q28" s="36">
        <v>0</v>
      </c>
      <c r="R28" s="36">
        <v>7</v>
      </c>
      <c r="S28" s="36">
        <v>0</v>
      </c>
    </row>
    <row r="29" spans="1:19" ht="15.75">
      <c r="A29" s="42" t="s">
        <v>1003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1</v>
      </c>
      <c r="Q29" s="36">
        <v>0</v>
      </c>
      <c r="R29" s="36">
        <v>10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Z35"/>
  <sheetViews>
    <sheetView showGridLines="0" topLeftCell="A15" workbookViewId="0">
      <selection activeCell="P21" sqref="P21"/>
    </sheetView>
  </sheetViews>
  <sheetFormatPr defaultRowHeight="12.75"/>
  <cols>
    <col min="1" max="1" width="46.7109375" customWidth="1"/>
    <col min="2" max="14" width="2.7109375" hidden="1" customWidth="1"/>
    <col min="15" max="15" width="6.42578125" bestFit="1" customWidth="1"/>
    <col min="16" max="26" width="11.7109375" customWidth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950000000000003" customHeight="1">
      <c r="A15" s="251" t="s">
        <v>521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</row>
    <row r="16" spans="1:26">
      <c r="A16" s="188" t="s">
        <v>1507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15" customHeight="1">
      <c r="A17" s="249" t="s">
        <v>1443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632</v>
      </c>
      <c r="P17" s="246" t="s">
        <v>712</v>
      </c>
      <c r="Q17" s="246" t="s">
        <v>1501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629</v>
      </c>
      <c r="R18" s="246" t="s">
        <v>1502</v>
      </c>
      <c r="S18" s="246"/>
      <c r="T18" s="246"/>
      <c r="U18" s="246"/>
      <c r="V18" s="246"/>
      <c r="W18" s="246"/>
      <c r="X18" s="246"/>
      <c r="Y18" s="246"/>
      <c r="Z18" s="246" t="s">
        <v>1428</v>
      </c>
    </row>
    <row r="19" spans="1:26" ht="76.5">
      <c r="A19" s="2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7"/>
      <c r="P19" s="246"/>
      <c r="Q19" s="246"/>
      <c r="R19" s="6" t="s">
        <v>1509</v>
      </c>
      <c r="S19" s="6" t="s">
        <v>17</v>
      </c>
      <c r="T19" s="6" t="s">
        <v>1508</v>
      </c>
      <c r="U19" s="6" t="s">
        <v>1503</v>
      </c>
      <c r="V19" s="6" t="s">
        <v>524</v>
      </c>
      <c r="W19" s="6" t="s">
        <v>1504</v>
      </c>
      <c r="X19" s="6" t="s">
        <v>1510</v>
      </c>
      <c r="Y19" s="6" t="s">
        <v>1511</v>
      </c>
      <c r="Z19" s="246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10</v>
      </c>
      <c r="Q22" s="36">
        <v>10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10</v>
      </c>
      <c r="Y22" s="36">
        <v>0</v>
      </c>
      <c r="Z22" s="36">
        <v>0</v>
      </c>
    </row>
    <row r="23" spans="1:26" ht="15.75">
      <c r="A23" s="14" t="s">
        <v>1505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22</v>
      </c>
      <c r="Q24" s="36">
        <v>22</v>
      </c>
      <c r="R24" s="36">
        <v>0</v>
      </c>
      <c r="S24" s="36">
        <v>1</v>
      </c>
      <c r="T24" s="36">
        <v>0</v>
      </c>
      <c r="U24" s="36">
        <v>0</v>
      </c>
      <c r="V24" s="36">
        <v>0</v>
      </c>
      <c r="W24" s="36">
        <v>0</v>
      </c>
      <c r="X24" s="36">
        <v>21</v>
      </c>
      <c r="Y24" s="36">
        <v>0</v>
      </c>
      <c r="Z24" s="36">
        <v>1</v>
      </c>
    </row>
    <row r="25" spans="1:26" ht="15.75">
      <c r="A25" s="42" t="s">
        <v>876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8</v>
      </c>
      <c r="Q25" s="36">
        <v>8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8</v>
      </c>
      <c r="Y25" s="36">
        <v>0</v>
      </c>
      <c r="Z25" s="36">
        <v>0</v>
      </c>
    </row>
    <row r="26" spans="1:26" ht="15.75">
      <c r="A26" s="14" t="s">
        <v>1464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7</v>
      </c>
      <c r="Q26" s="36">
        <v>7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7</v>
      </c>
      <c r="Z26" s="36">
        <v>0</v>
      </c>
    </row>
    <row r="27" spans="1:26" ht="15.75">
      <c r="A27" s="14" t="s">
        <v>1465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19</v>
      </c>
      <c r="Q27" s="36">
        <v>18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10</v>
      </c>
      <c r="Y27" s="36">
        <v>8</v>
      </c>
      <c r="Z27" s="36">
        <v>1</v>
      </c>
    </row>
    <row r="28" spans="1:26" ht="15.75">
      <c r="A28" s="14" t="s">
        <v>1466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10</v>
      </c>
      <c r="Q28" s="36">
        <v>10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10</v>
      </c>
      <c r="Z28" s="36">
        <v>0</v>
      </c>
    </row>
    <row r="29" spans="1:26" ht="15.75">
      <c r="A29" s="14" t="s">
        <v>1467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10</v>
      </c>
      <c r="Q31" s="36">
        <v>10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10</v>
      </c>
      <c r="Y31" s="36">
        <v>0</v>
      </c>
      <c r="Z31" s="36">
        <v>1</v>
      </c>
    </row>
    <row r="32" spans="1:26" ht="15.75">
      <c r="A32" s="14" t="s">
        <v>1470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86</v>
      </c>
      <c r="Q35" s="36">
        <v>85</v>
      </c>
      <c r="R35" s="36">
        <v>0</v>
      </c>
      <c r="S35" s="36">
        <v>1</v>
      </c>
      <c r="T35" s="36">
        <v>0</v>
      </c>
      <c r="U35" s="36">
        <v>0</v>
      </c>
      <c r="V35" s="36">
        <v>0</v>
      </c>
      <c r="W35" s="36">
        <v>0</v>
      </c>
      <c r="X35" s="36">
        <v>59</v>
      </c>
      <c r="Y35" s="36">
        <v>25</v>
      </c>
      <c r="Z35" s="36">
        <v>3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7109375" style="7" customWidth="1"/>
    <col min="2" max="14" width="2.7109375" style="7" hidden="1" customWidth="1"/>
    <col min="15" max="15" width="6.42578125" style="7" bestFit="1" customWidth="1"/>
    <col min="16" max="26" width="11.7109375" style="7" customWidth="1"/>
    <col min="27" max="16384" width="9.140625" style="7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20.100000000000001" customHeight="1">
      <c r="A15" s="256" t="s">
        <v>1419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>
      <c r="A16" s="188" t="s">
        <v>1507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15" customHeight="1">
      <c r="A17" s="249" t="s">
        <v>1443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632</v>
      </c>
      <c r="P17" s="246" t="s">
        <v>338</v>
      </c>
      <c r="Q17" s="246" t="s">
        <v>1501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629</v>
      </c>
      <c r="R18" s="246" t="s">
        <v>1502</v>
      </c>
      <c r="S18" s="246"/>
      <c r="T18" s="246"/>
      <c r="U18" s="246"/>
      <c r="V18" s="246"/>
      <c r="W18" s="246"/>
      <c r="X18" s="246"/>
      <c r="Y18" s="246"/>
      <c r="Z18" s="246" t="s">
        <v>1428</v>
      </c>
    </row>
    <row r="19" spans="1:26" ht="76.5">
      <c r="A19" s="2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7"/>
      <c r="P19" s="246"/>
      <c r="Q19" s="246"/>
      <c r="R19" s="6" t="s">
        <v>1509</v>
      </c>
      <c r="S19" s="6" t="s">
        <v>17</v>
      </c>
      <c r="T19" s="6" t="s">
        <v>1508</v>
      </c>
      <c r="U19" s="6" t="s">
        <v>1503</v>
      </c>
      <c r="V19" s="6" t="s">
        <v>524</v>
      </c>
      <c r="W19" s="6" t="s">
        <v>1504</v>
      </c>
      <c r="X19" s="6" t="s">
        <v>1510</v>
      </c>
      <c r="Y19" s="6" t="s">
        <v>1511</v>
      </c>
      <c r="Z19" s="246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385</v>
      </c>
      <c r="Q22" s="36">
        <v>22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19</v>
      </c>
      <c r="Y22" s="36">
        <v>3</v>
      </c>
      <c r="Z22" s="36">
        <v>0</v>
      </c>
    </row>
    <row r="23" spans="1:26" ht="15.75">
      <c r="A23" s="14" t="s">
        <v>1505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371</v>
      </c>
      <c r="Q24" s="36">
        <v>41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37</v>
      </c>
      <c r="Y24" s="36">
        <v>4</v>
      </c>
      <c r="Z24" s="36">
        <v>4</v>
      </c>
    </row>
    <row r="25" spans="1:26" ht="15.75">
      <c r="A25" s="42" t="s">
        <v>876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377</v>
      </c>
      <c r="Q25" s="36">
        <v>69</v>
      </c>
      <c r="R25" s="36">
        <v>0</v>
      </c>
      <c r="S25" s="36">
        <v>1</v>
      </c>
      <c r="T25" s="36">
        <v>0</v>
      </c>
      <c r="U25" s="36">
        <v>0</v>
      </c>
      <c r="V25" s="36">
        <v>0</v>
      </c>
      <c r="W25" s="36">
        <v>0</v>
      </c>
      <c r="X25" s="36">
        <v>58</v>
      </c>
      <c r="Y25" s="36">
        <v>10</v>
      </c>
      <c r="Z25" s="36">
        <v>1</v>
      </c>
    </row>
    <row r="26" spans="1:26" ht="15.75">
      <c r="A26" s="14" t="s">
        <v>1464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329</v>
      </c>
      <c r="Q26" s="36">
        <v>57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48</v>
      </c>
      <c r="Y26" s="36">
        <v>9</v>
      </c>
      <c r="Z26" s="36">
        <v>0</v>
      </c>
    </row>
    <row r="27" spans="1:26" ht="15.75">
      <c r="A27" s="14" t="s">
        <v>1465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357</v>
      </c>
      <c r="Q27" s="36">
        <v>55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48</v>
      </c>
      <c r="Y27" s="36">
        <v>7</v>
      </c>
      <c r="Z27" s="36">
        <v>2</v>
      </c>
    </row>
    <row r="28" spans="1:26" ht="15.75">
      <c r="A28" s="14" t="s">
        <v>1466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321</v>
      </c>
      <c r="Q28" s="36">
        <v>62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55</v>
      </c>
      <c r="Y28" s="36">
        <v>7</v>
      </c>
      <c r="Z28" s="36">
        <v>2</v>
      </c>
    </row>
    <row r="29" spans="1:26" ht="15.75">
      <c r="A29" s="14" t="s">
        <v>1467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298</v>
      </c>
      <c r="Q29" s="36">
        <v>33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23</v>
      </c>
      <c r="Y29" s="36">
        <v>10</v>
      </c>
      <c r="Z29" s="36">
        <v>1</v>
      </c>
    </row>
    <row r="30" spans="1:26" ht="15.75">
      <c r="A30" s="14" t="s">
        <v>1468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289</v>
      </c>
      <c r="Q30" s="36">
        <v>28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24</v>
      </c>
      <c r="Y30" s="36">
        <v>4</v>
      </c>
      <c r="Z30" s="36">
        <v>2</v>
      </c>
    </row>
    <row r="31" spans="1:26" ht="15.75">
      <c r="A31" s="14" t="s">
        <v>1469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306</v>
      </c>
      <c r="Q31" s="36">
        <v>30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21</v>
      </c>
      <c r="Y31" s="36">
        <v>9</v>
      </c>
      <c r="Z31" s="36">
        <v>3</v>
      </c>
    </row>
    <row r="32" spans="1:26" ht="15.75">
      <c r="A32" s="14" t="s">
        <v>1470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182</v>
      </c>
      <c r="Q32" s="36">
        <v>2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2</v>
      </c>
      <c r="Y32" s="36">
        <v>0</v>
      </c>
      <c r="Z32" s="36">
        <v>3</v>
      </c>
    </row>
    <row r="33" spans="1:26" ht="15.75">
      <c r="A33" s="14" t="s">
        <v>1506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160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1</v>
      </c>
    </row>
    <row r="34" spans="1:26" ht="15.75">
      <c r="A34" s="14" t="s">
        <v>1473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3375</v>
      </c>
      <c r="Q35" s="36">
        <v>399</v>
      </c>
      <c r="R35" s="36">
        <v>0</v>
      </c>
      <c r="S35" s="36">
        <v>1</v>
      </c>
      <c r="T35" s="36">
        <v>0</v>
      </c>
      <c r="U35" s="36">
        <v>0</v>
      </c>
      <c r="V35" s="36">
        <v>0</v>
      </c>
      <c r="W35" s="36">
        <v>0</v>
      </c>
      <c r="X35" s="36">
        <v>335</v>
      </c>
      <c r="Y35" s="36">
        <v>63</v>
      </c>
      <c r="Z35" s="36">
        <v>19</v>
      </c>
    </row>
    <row r="37" spans="1:26">
      <c r="A37" s="284" t="s">
        <v>1418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</mergeCells>
  <phoneticPr fontId="1" type="noConversion"/>
  <printOptions horizontalCentered="1"/>
  <pageMargins left="0.39370078740157483" right="0.39370078740157483" top="0.78740157480314965" bottom="0.39370078740157483" header="0.51181102362204722" footer="0"/>
  <pageSetup paperSize="9" scale="77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W35"/>
  <sheetViews>
    <sheetView showGridLines="0" topLeftCell="A17" workbookViewId="0">
      <selection activeCell="P21" sqref="P21"/>
    </sheetView>
  </sheetViews>
  <sheetFormatPr defaultRowHeight="12.75"/>
  <cols>
    <col min="1" max="1" width="68" style="7" customWidth="1"/>
    <col min="2" max="13" width="2.28515625" style="7" hidden="1" customWidth="1"/>
    <col min="14" max="14" width="0.42578125" style="7" hidden="1" customWidth="1"/>
    <col min="15" max="15" width="6.42578125" style="7" bestFit="1" customWidth="1"/>
    <col min="16" max="18" width="1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s="1" customFormat="1" ht="50.1" customHeight="1">
      <c r="A17" s="251" t="s">
        <v>630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</row>
    <row r="18" spans="1:23">
      <c r="A18" s="245" t="s">
        <v>1424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23" ht="51">
      <c r="A19" s="22" t="s">
        <v>1437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632</v>
      </c>
      <c r="P19" s="6" t="s">
        <v>1425</v>
      </c>
      <c r="Q19" s="6" t="s">
        <v>2</v>
      </c>
      <c r="R19" s="6" t="s">
        <v>1426</v>
      </c>
    </row>
    <row r="20" spans="1:23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23" ht="25.5">
      <c r="A21" s="42" t="s">
        <v>1420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5</v>
      </c>
      <c r="Q21" s="36">
        <v>5</v>
      </c>
      <c r="R21" s="36">
        <v>0</v>
      </c>
    </row>
    <row r="22" spans="1:23" ht="15.75">
      <c r="A22" s="42" t="s">
        <v>1421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23" ht="15.75">
      <c r="A23" s="42" t="s">
        <v>893</v>
      </c>
      <c r="O23" s="122">
        <v>3</v>
      </c>
      <c r="P23" s="36">
        <v>0</v>
      </c>
      <c r="Q23" s="36">
        <v>0</v>
      </c>
      <c r="R23" s="36">
        <v>0</v>
      </c>
    </row>
    <row r="24" spans="1:23" ht="15.75">
      <c r="A24" s="42" t="s">
        <v>1422</v>
      </c>
      <c r="O24" s="122">
        <v>4</v>
      </c>
      <c r="P24" s="36">
        <v>0</v>
      </c>
      <c r="Q24" s="36">
        <v>0</v>
      </c>
      <c r="R24" s="36">
        <v>0</v>
      </c>
    </row>
    <row r="25" spans="1:23" ht="25.5">
      <c r="A25" s="42" t="s">
        <v>9</v>
      </c>
      <c r="O25" s="122">
        <v>5</v>
      </c>
      <c r="P25" s="36">
        <v>0</v>
      </c>
      <c r="Q25" s="36">
        <v>0</v>
      </c>
      <c r="R25" s="36">
        <v>0</v>
      </c>
    </row>
    <row r="26" spans="1:23" ht="15.75">
      <c r="A26" s="42" t="s">
        <v>1423</v>
      </c>
      <c r="O26" s="122">
        <v>6</v>
      </c>
      <c r="P26" s="36">
        <v>0</v>
      </c>
      <c r="Q26" s="36">
        <v>0</v>
      </c>
      <c r="R26" s="36">
        <v>0</v>
      </c>
    </row>
    <row r="30" spans="1:23" ht="38.25">
      <c r="A30" s="79" t="s">
        <v>607</v>
      </c>
    </row>
    <row r="31" spans="1:23" ht="15.75">
      <c r="A31" s="79" t="s">
        <v>608</v>
      </c>
      <c r="O31" s="287"/>
      <c r="P31" s="287"/>
      <c r="Q31" s="287"/>
      <c r="S31" s="287"/>
      <c r="T31" s="287"/>
      <c r="U31" s="287"/>
      <c r="W31" s="80"/>
    </row>
    <row r="32" spans="1:23">
      <c r="O32" s="172" t="s">
        <v>581</v>
      </c>
      <c r="P32" s="172"/>
      <c r="Q32" s="172"/>
      <c r="S32" s="285" t="s">
        <v>606</v>
      </c>
      <c r="T32" s="285"/>
      <c r="U32" s="285"/>
      <c r="W32" s="13" t="s">
        <v>580</v>
      </c>
    </row>
    <row r="34" spans="15:21" ht="15.75">
      <c r="O34" s="287"/>
      <c r="P34" s="287"/>
      <c r="Q34" s="287"/>
      <c r="S34" s="286"/>
      <c r="T34" s="286"/>
      <c r="U34" s="286"/>
    </row>
    <row r="35" spans="15:21">
      <c r="O35" s="172" t="s">
        <v>582</v>
      </c>
      <c r="P35" s="172"/>
      <c r="Q35" s="172"/>
      <c r="S35" s="261" t="s">
        <v>583</v>
      </c>
      <c r="T35" s="285"/>
      <c r="U35" s="285"/>
    </row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phoneticPr fontId="1" type="noConversion"/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8" orientation="landscape" blackAndWhite="1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workbookViewId="0">
      <selection activeCell="H384" sqref="H384"/>
    </sheetView>
  </sheetViews>
  <sheetFormatPr defaultRowHeight="11.25"/>
  <cols>
    <col min="1" max="1" width="7.5703125" style="106" bestFit="1" customWidth="1"/>
    <col min="2" max="2" width="9.140625" style="106" bestFit="1"/>
    <col min="3" max="3" width="7.140625" style="106" bestFit="1" customWidth="1"/>
    <col min="4" max="4" width="8.42578125" style="106" bestFit="1" customWidth="1"/>
    <col min="5" max="5" width="40.5703125" style="106" customWidth="1"/>
    <col min="6" max="6" width="9.140625" style="106"/>
    <col min="7" max="7" width="60.140625" style="106" customWidth="1"/>
    <col min="8" max="8" width="9.140625" style="106"/>
    <col min="9" max="9" width="5.140625" style="106" customWidth="1"/>
    <col min="10" max="10" width="17.5703125" style="106" customWidth="1"/>
    <col min="11" max="11" width="7" style="106" bestFit="1" customWidth="1"/>
    <col min="12" max="12" width="39.42578125" style="106" bestFit="1" customWidth="1"/>
    <col min="13" max="13" width="13.7109375" style="106" bestFit="1" customWidth="1"/>
    <col min="14" max="14" width="9.140625" style="106"/>
    <col min="15" max="15" width="11.140625" style="106" customWidth="1"/>
    <col min="16" max="16384" width="9.140625" style="106"/>
  </cols>
  <sheetData>
    <row r="1" spans="1:16" ht="12.75">
      <c r="A1" s="104" t="s">
        <v>793</v>
      </c>
      <c r="B1" s="105"/>
      <c r="C1" s="105"/>
      <c r="D1" s="104"/>
      <c r="E1" s="105"/>
      <c r="F1" s="105"/>
      <c r="G1" s="105"/>
      <c r="H1" s="105"/>
      <c r="J1" s="112" t="s">
        <v>48</v>
      </c>
      <c r="K1" s="112"/>
      <c r="L1" s="113"/>
      <c r="M1" s="113"/>
      <c r="O1" s="112" t="s">
        <v>65</v>
      </c>
      <c r="P1" s="113"/>
    </row>
    <row r="2" spans="1:16" ht="12.75">
      <c r="A2" s="107" t="s">
        <v>794</v>
      </c>
      <c r="B2" s="107" t="s">
        <v>795</v>
      </c>
      <c r="C2" s="107" t="s">
        <v>796</v>
      </c>
      <c r="D2" s="107" t="s">
        <v>797</v>
      </c>
      <c r="E2" s="107" t="s">
        <v>798</v>
      </c>
      <c r="F2" s="107" t="s">
        <v>799</v>
      </c>
      <c r="G2" s="107" t="s">
        <v>800</v>
      </c>
      <c r="H2" s="107" t="s">
        <v>801</v>
      </c>
      <c r="J2" s="114" t="s">
        <v>49</v>
      </c>
      <c r="K2" s="114" t="s">
        <v>50</v>
      </c>
      <c r="L2" s="114" t="s">
        <v>798</v>
      </c>
      <c r="M2" s="114" t="s">
        <v>51</v>
      </c>
      <c r="O2" s="116" t="s">
        <v>66</v>
      </c>
      <c r="P2" s="116" t="s">
        <v>67</v>
      </c>
    </row>
    <row r="3" spans="1:16" ht="12.75">
      <c r="A3" s="108">
        <f t="shared" ref="A3:A76" si="0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6</v>
      </c>
      <c r="F3" s="108"/>
      <c r="G3" s="108"/>
      <c r="H3" s="110">
        <f>SUM(H4:H8,H9,H18,H26,H30,H246,H374,H376,H380,H383,H385,H387,H409,H445,H452,H525,H594,H616,H621,H678,H735,H757)</f>
        <v>6</v>
      </c>
      <c r="J3" s="7" t="s">
        <v>52</v>
      </c>
      <c r="K3" s="7">
        <v>1</v>
      </c>
      <c r="L3" s="7" t="s">
        <v>53</v>
      </c>
      <c r="M3" s="7" t="s">
        <v>588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802</v>
      </c>
      <c r="H4" s="7">
        <f>IF(LEN(P_1)&lt;&gt;0,0,1)</f>
        <v>0</v>
      </c>
      <c r="J4" s="7" t="s">
        <v>54</v>
      </c>
      <c r="K4" s="7">
        <v>2</v>
      </c>
      <c r="L4" s="7" t="s">
        <v>55</v>
      </c>
      <c r="M4" s="7" t="str">
        <f>IF(P_1=0,"Нет данных",P_1)</f>
        <v>Красногвардейский район</v>
      </c>
      <c r="O4" s="117">
        <f ca="1">TODAY()</f>
        <v>41194</v>
      </c>
      <c r="P4">
        <v>0</v>
      </c>
    </row>
    <row r="5" spans="1:16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803</v>
      </c>
      <c r="H5" s="7">
        <f>IF(LEN(P_2)&lt;&gt;0,0,1)</f>
        <v>1</v>
      </c>
      <c r="J5" s="7" t="s">
        <v>56</v>
      </c>
      <c r="K5" s="7">
        <v>3</v>
      </c>
      <c r="L5" s="7" t="s">
        <v>57</v>
      </c>
      <c r="M5" s="7" t="str">
        <f>IF(P_2=0,"Нет данных",P_2)</f>
        <v>Нет данных</v>
      </c>
    </row>
    <row r="6" spans="1:16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804</v>
      </c>
      <c r="H6" s="7">
        <f>IF(LEN(P_3)&lt;&gt;0,0,1)</f>
        <v>0</v>
      </c>
      <c r="J6" s="7" t="s">
        <v>58</v>
      </c>
      <c r="K6" s="7">
        <v>4</v>
      </c>
      <c r="L6" s="7" t="s">
        <v>59</v>
      </c>
      <c r="M6" s="7" t="str">
        <f>TEXT(P_3,"0000000")</f>
        <v>0609535</v>
      </c>
    </row>
    <row r="7" spans="1:16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805</v>
      </c>
      <c r="H7" s="7">
        <f>IF(LEN(P_4)&lt;&gt;0,0,1)</f>
        <v>1</v>
      </c>
      <c r="J7" s="7" t="s">
        <v>60</v>
      </c>
      <c r="K7" s="7">
        <v>5</v>
      </c>
      <c r="L7" s="7" t="s">
        <v>61</v>
      </c>
      <c r="M7" s="7" t="str">
        <f>IF(P_4=0,"Нет данных",P_4)</f>
        <v>Нет данных</v>
      </c>
    </row>
    <row r="8" spans="1:16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806</v>
      </c>
      <c r="H8" s="7">
        <f>IF(LEN(P_5)&lt;&gt;0,0,1)</f>
        <v>1</v>
      </c>
      <c r="J8" s="7" t="s">
        <v>63</v>
      </c>
      <c r="K8" s="7">
        <v>6</v>
      </c>
      <c r="L8" s="7" t="s">
        <v>64</v>
      </c>
      <c r="M8" s="7" t="str">
        <f>IF(P_5=0,"Нет данных",P_5)</f>
        <v>Нет данных</v>
      </c>
    </row>
    <row r="9" spans="1:16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62</v>
      </c>
    </row>
    <row r="10" spans="1:16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673</v>
      </c>
      <c r="H10" s="7">
        <f>IF('Раздел 1'!W21=SUM('Раздел 1'!P21,'Раздел 1'!Q22:S22,'Раздел 1'!T21:V21),0,1)</f>
        <v>0</v>
      </c>
    </row>
    <row r="11" spans="1:16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674</v>
      </c>
      <c r="H11" s="7">
        <f>IF('Раздел 1'!W23=SUM('Раздел 1'!P23,'Раздел 1'!Q24:S24,'Раздел 1'!T23:V23),0,1)</f>
        <v>0</v>
      </c>
    </row>
    <row r="12" spans="1:16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692</v>
      </c>
      <c r="H12" s="7">
        <f>IF('Раздел 1'!W25=SUM('Раздел 1'!P25,'Раздел 1'!Q26:S26,'Раздел 1'!T25:V25),0,1)</f>
        <v>0</v>
      </c>
    </row>
    <row r="13" spans="1:16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1006</v>
      </c>
      <c r="H13" s="7">
        <f>IF('Раздел 1'!W27=SUM('Раздел 1'!P27:V27),0,1)</f>
        <v>0</v>
      </c>
    </row>
    <row r="14" spans="1:16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1007</v>
      </c>
      <c r="H14" s="7">
        <f>IF('Раздел 1'!W28=SUM('Раздел 1'!P28:V28),0,1)</f>
        <v>0</v>
      </c>
    </row>
    <row r="15" spans="1:16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1008</v>
      </c>
      <c r="H15" s="7">
        <f>IF('Раздел 1'!W29=SUM('Раздел 1'!P29:V29),0,1)</f>
        <v>0</v>
      </c>
    </row>
    <row r="16" spans="1:16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1009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1010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693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694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695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696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697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698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699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1011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700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1047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701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702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703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704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705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707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715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713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1167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1168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1169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1171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719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727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728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729</v>
      </c>
      <c r="H48" s="109">
        <f>IF('Раздел 4'!AG35=SUM('Раздел 4'!AG21:AG34),0,1)</f>
        <v>0</v>
      </c>
    </row>
    <row r="49" spans="1:12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731</v>
      </c>
      <c r="H50" s="109">
        <f>IF('Раздел 4'!AI35=SUM('Раздел 4'!AI21:AI34),0,1)</f>
        <v>0</v>
      </c>
      <c r="J50" s="109"/>
      <c r="K50" s="109"/>
      <c r="L50" s="109"/>
    </row>
    <row r="51" spans="1:12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732</v>
      </c>
      <c r="H51" s="109">
        <f>IF('Раздел 4'!AJ35=SUM('Раздел 4'!AJ21:AJ34),0,1)</f>
        <v>0</v>
      </c>
    </row>
    <row r="52" spans="1:12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1048</v>
      </c>
      <c r="H52" s="109">
        <f>IF('Раздел 4'!R21&lt;='Раздел 4'!Q21,0,1)</f>
        <v>0</v>
      </c>
    </row>
    <row r="53" spans="1:12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1049</v>
      </c>
      <c r="H53" s="109">
        <f>IF('Раздел 4'!R22&lt;='Раздел 4'!Q22,0,1)</f>
        <v>0</v>
      </c>
    </row>
    <row r="54" spans="1:12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1050</v>
      </c>
      <c r="H54" s="109">
        <f>IF('Раздел 4'!R23&lt;='Раздел 4'!Q23,0,1)</f>
        <v>0</v>
      </c>
    </row>
    <row r="55" spans="1:12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1051</v>
      </c>
      <c r="H55" s="109">
        <f>IF('Раздел 4'!R24&lt;='Раздел 4'!Q24,0,1)</f>
        <v>0</v>
      </c>
    </row>
    <row r="56" spans="1:12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1052</v>
      </c>
      <c r="H56" s="109">
        <f>IF('Раздел 4'!R25&lt;='Раздел 4'!Q25,0,1)</f>
        <v>0</v>
      </c>
    </row>
    <row r="57" spans="1:12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1053</v>
      </c>
      <c r="H57" s="109">
        <f>IF('Раздел 4'!R26&lt;='Раздел 4'!Q26,0,1)</f>
        <v>0</v>
      </c>
    </row>
    <row r="58" spans="1:12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1054</v>
      </c>
      <c r="H58" s="109">
        <f>IF('Раздел 4'!R27&lt;='Раздел 4'!Q27,0,1)</f>
        <v>0</v>
      </c>
    </row>
    <row r="59" spans="1:12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1055</v>
      </c>
      <c r="H59" s="109">
        <f>IF('Раздел 4'!R28&lt;='Раздел 4'!Q28,0,1)</f>
        <v>0</v>
      </c>
    </row>
    <row r="60" spans="1:12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1056</v>
      </c>
      <c r="H60" s="109">
        <f>IF('Раздел 4'!R29&lt;='Раздел 4'!Q29,0,1)</f>
        <v>0</v>
      </c>
    </row>
    <row r="61" spans="1:12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1057</v>
      </c>
      <c r="H61" s="109">
        <f>IF('Раздел 4'!R30&lt;='Раздел 4'!Q30,0,1)</f>
        <v>0</v>
      </c>
    </row>
    <row r="62" spans="1:12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1058</v>
      </c>
      <c r="H62" s="109">
        <f>IF('Раздел 4'!R31&lt;='Раздел 4'!Q31,0,1)</f>
        <v>0</v>
      </c>
    </row>
    <row r="63" spans="1:12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1059</v>
      </c>
      <c r="H63" s="109">
        <f>IF('Раздел 4'!R32&lt;='Раздел 4'!Q32,0,1)</f>
        <v>0</v>
      </c>
    </row>
    <row r="64" spans="1:12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1060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1061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1062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323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324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325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326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327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328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329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330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331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332</v>
      </c>
      <c r="H76" s="109">
        <f>IF('Раздел 4'!S30&lt;='Раздел 4'!Q30,0,1)</f>
        <v>0</v>
      </c>
    </row>
    <row r="77" spans="1:8" ht="12.75">
      <c r="A77" s="106">
        <f t="shared" ref="A77:A140" si="1">P_3</f>
        <v>609535</v>
      </c>
      <c r="B77" s="106">
        <v>4</v>
      </c>
      <c r="C77" s="106">
        <v>3</v>
      </c>
      <c r="D77" s="106">
        <v>40</v>
      </c>
      <c r="E77" s="7" t="s">
        <v>333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334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335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336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337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1063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1064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1065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1066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1067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1068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1069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1070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1071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1072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1073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1074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1075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1076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1077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734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735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1175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736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737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738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739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1209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1211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210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1078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1104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1105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1106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1107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1108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1109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1133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1134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1135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1136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1137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1138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1139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1140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1141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1142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1143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1144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1162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1163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1164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1165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t="shared" ref="A141:A417" si="2">P_3</f>
        <v>609535</v>
      </c>
      <c r="B141" s="106">
        <v>4</v>
      </c>
      <c r="C141" s="106">
        <v>18</v>
      </c>
      <c r="D141" s="106">
        <v>107</v>
      </c>
      <c r="E141" s="7" t="s">
        <v>1173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1174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20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21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22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1176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1177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1178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1179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36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37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38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39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40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41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42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43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44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45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46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68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69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70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71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72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73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74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80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321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322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1215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1216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1217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1218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1219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1221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1222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1223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1224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1225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1226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1212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1213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1214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1228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1229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1231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1232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1233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1234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1235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1236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1237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1238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1239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1241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1227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1243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1244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1245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1246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1247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1248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1249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1251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1252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1253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1254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1255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1256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1242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1258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1259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1261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1262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1263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1264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1265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1266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1267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1268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1271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1257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1273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1274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1275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1276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1277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1278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1279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1281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1282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1283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365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366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367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1272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368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369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370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371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372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373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374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375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394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393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392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391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390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389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388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387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386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385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384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383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382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381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380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379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378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377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376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395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396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397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398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399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400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401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402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403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404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405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406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407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408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409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410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411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412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413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414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415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416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417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418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419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420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421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422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423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424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425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1284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1285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1286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1287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1288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1289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1291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1292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1293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1294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1295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1296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1297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1298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1299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1301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1302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1303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1304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1305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1306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1307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1308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1309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1311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1312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1327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1328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1329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1330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1331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1332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1313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1314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1315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1316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1317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1318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1319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1321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1322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1323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1324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1325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1326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1334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1335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1336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1337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1338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1339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1340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1341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1342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1343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1344</v>
      </c>
      <c r="H364" s="109">
        <f>IF('Раздел 5'!V31&lt;='Раздел 5'!U31,0,1)</f>
        <v>0</v>
      </c>
    </row>
    <row r="365" spans="1:8" ht="12.75">
      <c r="A365" s="106">
        <f t="shared" ref="A365:A373" si="3">P_3</f>
        <v>609535</v>
      </c>
      <c r="B365" s="106">
        <v>5</v>
      </c>
      <c r="C365" s="106">
        <v>119</v>
      </c>
      <c r="D365" s="106">
        <v>119</v>
      </c>
      <c r="E365" s="7" t="s">
        <v>1345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1346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1347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1348</v>
      </c>
      <c r="H368" s="109">
        <f>IF('Раздел 5'!V35&lt;='Раздел 5'!U35,0,1)</f>
        <v>0</v>
      </c>
    </row>
    <row r="369" spans="1:9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1349</v>
      </c>
      <c r="H369" s="109">
        <f>IF('Раздел 5'!V36&lt;='Раздел 5'!U36,0,1)</f>
        <v>0</v>
      </c>
    </row>
    <row r="370" spans="1:9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1350</v>
      </c>
      <c r="H370" s="109">
        <f>IF('Раздел 5'!V37&lt;='Раздел 5'!U37,0,1)</f>
        <v>0</v>
      </c>
    </row>
    <row r="371" spans="1:9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1351</v>
      </c>
      <c r="H371" s="109">
        <f>IF('Раздел 5'!V38&lt;='Раздел 5'!U38,0,1)</f>
        <v>0</v>
      </c>
    </row>
    <row r="372" spans="1:9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426</v>
      </c>
      <c r="H372" s="109">
        <f>IF('Раздел 5'!V39&lt;='Раздел 5'!U39,0,1)</f>
        <v>0</v>
      </c>
    </row>
    <row r="373" spans="1:9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1333</v>
      </c>
      <c r="H373" s="109">
        <f>IF('Раздел 5'!V40&lt;='Раздел 5'!U40,0,1)</f>
        <v>0</v>
      </c>
    </row>
    <row r="374" spans="1:9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427</v>
      </c>
      <c r="H375" s="109">
        <f>IF('Раздел 6'!P22=SUM('Раздел 6'!P23:P30),0,1)</f>
        <v>0</v>
      </c>
      <c r="I375" s="109"/>
    </row>
    <row r="376" spans="1:9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9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339</v>
      </c>
      <c r="H377" s="109">
        <f>IF('Раздел 8'!P23&gt;='Раздел 8'!P24,0,1)</f>
        <v>0</v>
      </c>
    </row>
    <row r="378" spans="1:9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340</v>
      </c>
      <c r="H378" s="109">
        <f>IF('Раздел 8'!P21&gt;='Раздел 8'!P22,0,1)</f>
        <v>0</v>
      </c>
    </row>
    <row r="379" spans="1:9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428</v>
      </c>
      <c r="H379" s="106">
        <f>IF(OR(AND('Раздел 8'!P25=0,'Раздел 8'!P26=0),AND('Раздел 8'!P25&gt;0,'Раздел 8'!P26&gt;0)),0,1)</f>
        <v>0</v>
      </c>
    </row>
    <row r="380" spans="1:9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9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429</v>
      </c>
      <c r="H381" s="106">
        <f>IF(OR(AND('Раздел 10'!P23=0,'Раздел 10'!P21=0),AND('Раздел 10'!P23&gt;0,'Раздел 10'!P21&gt;0)),0,1)</f>
        <v>0</v>
      </c>
    </row>
    <row r="382" spans="1:9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430</v>
      </c>
      <c r="H382" s="106">
        <f>IF(OR(AND('Раздел 10'!P24=0,'Раздел 10'!P22=0),AND('Раздел 10'!P24&gt;0,'Раздел 10'!P22&gt;0)),0,1)</f>
        <v>0</v>
      </c>
    </row>
    <row r="383" spans="1:9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9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431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432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3</v>
      </c>
      <c r="F387" s="108"/>
      <c r="G387" s="108"/>
      <c r="H387" s="110">
        <f>SUM(H388:H408)</f>
        <v>3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433</v>
      </c>
      <c r="H388" s="109">
        <f>IF('Раздел 13'!P34&gt;='Раздел 13'!P35,0,1)</f>
        <v>0</v>
      </c>
    </row>
    <row r="389" spans="1:8" ht="12.75">
      <c r="A389" s="106">
        <f t="shared" ref="A389:A408" si="4">P_3</f>
        <v>609535</v>
      </c>
      <c r="B389" s="106">
        <v>13</v>
      </c>
      <c r="C389" s="106">
        <v>2</v>
      </c>
      <c r="D389" s="106">
        <v>2</v>
      </c>
      <c r="E389" s="7" t="s">
        <v>434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435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436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437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438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439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440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675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676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677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678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1532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1533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1534</v>
      </c>
      <c r="H402" s="106">
        <f>IF(OR(AND('Раздел 13'!P46=1,SUM('Раздел 13'!P47:'Раздел 13'!P49)=3),AND('Раздел 13'!P46=0,SUM('Раздел 13'!P47:'Раздел 13'!P49)&lt;3)),0,1)</f>
        <v>1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1535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1536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1537</v>
      </c>
      <c r="H405" s="106">
        <f>IF(OR(AND('Раздел 13'!P63=0,SUM('Раздел 13'!P64:P66)=0),AND('Раздел 13'!P63=1,SUM('Раздел 13'!P64:P66)&gt;0)),0,1)</f>
        <v>1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1538</v>
      </c>
      <c r="H406" s="106">
        <f>IF(OR(AND('Раздел 13'!P63=0,SUM('Раздел 13'!P67:P70)=0),AND('Раздел 13'!P63=1,SUM('Раздел 13'!P67:P70)&gt;0)),0,1)</f>
        <v>1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1539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35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341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342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343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344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345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346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347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348</v>
      </c>
      <c r="H417" s="109">
        <f>IF('Раздел 14'!$R$21&gt;='Раздел 14'!$S$21,0,1)</f>
        <v>0</v>
      </c>
    </row>
    <row r="418" spans="1:8" ht="12.75">
      <c r="A418" s="106">
        <f t="shared" ref="A418:A551" si="5">P_3</f>
        <v>609535</v>
      </c>
      <c r="B418" s="106">
        <v>14</v>
      </c>
      <c r="C418" s="106">
        <v>9</v>
      </c>
      <c r="D418" s="106">
        <v>9</v>
      </c>
      <c r="E418" s="7" t="s">
        <v>349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350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351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352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353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354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355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356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357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358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359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360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361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1540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1541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1542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680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681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682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683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684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685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686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687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688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689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690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691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1543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1544</v>
      </c>
      <c r="H448" s="109">
        <f>IF('Раздел 15'!$R$21=SUM('Раздел 15'!$R$22:$R$26,'Раздел 15'!$R$28:$R$36),0,1)</f>
        <v>0</v>
      </c>
    </row>
    <row r="449" spans="1:11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1434</v>
      </c>
      <c r="H449" s="109">
        <f>IF('Раздел 15'!$P$26&gt;='Раздел 15'!$P$27,0,1)</f>
        <v>0</v>
      </c>
    </row>
    <row r="450" spans="1:11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1435</v>
      </c>
      <c r="H450" s="109">
        <f>IF('Раздел 15'!$Q$26&gt;='Раздел 15'!$Q$27,0,1)</f>
        <v>0</v>
      </c>
    </row>
    <row r="451" spans="1:11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1436</v>
      </c>
      <c r="H451" s="109">
        <f>IF('Раздел 15'!$R$26&gt;='Раздел 15'!$R$27,0,1)</f>
        <v>0</v>
      </c>
    </row>
    <row r="452" spans="1:11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11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362</v>
      </c>
      <c r="H453" s="109">
        <f>IF('Раздел 16'!P24=SUM('Раздел 16'!P21:P23),0,1)</f>
        <v>0</v>
      </c>
    </row>
    <row r="454" spans="1:11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363</v>
      </c>
      <c r="H454" s="109">
        <f>IF('Раздел 16'!Q24=SUM('Раздел 16'!Q21:Q23),0,1)</f>
        <v>0</v>
      </c>
    </row>
    <row r="455" spans="1:11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364</v>
      </c>
      <c r="H455" s="109">
        <f>IF('Раздел 16'!R24=SUM('Раздел 16'!R21:R23),0,1)</f>
        <v>0</v>
      </c>
    </row>
    <row r="456" spans="1:11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441</v>
      </c>
      <c r="H456" s="109">
        <f>IF('Раздел 16'!S24=SUM('Раздел 16'!S21:S23),0,1)</f>
        <v>0</v>
      </c>
    </row>
    <row r="457" spans="1:11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442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443</v>
      </c>
      <c r="H458" s="109">
        <f>IF('Раздел 16'!U24=SUM('Раздел 16'!U21:U23),0,1)</f>
        <v>0</v>
      </c>
      <c r="K458" s="109"/>
    </row>
    <row r="459" spans="1:11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444</v>
      </c>
      <c r="H459" s="109">
        <f>IF('Раздел 16'!V24=SUM('Раздел 16'!V21:V23),0,1)</f>
        <v>0</v>
      </c>
    </row>
    <row r="460" spans="1:11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445</v>
      </c>
      <c r="H460" s="109">
        <f>IF('Раздел 16'!W24=SUM('Раздел 16'!W21:W23),0,1)</f>
        <v>0</v>
      </c>
    </row>
    <row r="461" spans="1:11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1545</v>
      </c>
      <c r="H461" s="109">
        <f>IF('Раздел 16'!X24=SUM('Раздел 16'!X21:X23),0,1)</f>
        <v>0</v>
      </c>
    </row>
    <row r="462" spans="1:11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1546</v>
      </c>
      <c r="H462" s="109">
        <f>IF('Раздел 16'!Y24=SUM('Раздел 16'!Y21:Y23),0,1)</f>
        <v>0</v>
      </c>
    </row>
    <row r="463" spans="1:11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1547</v>
      </c>
      <c r="H463" s="109">
        <f>IF('Раздел 16'!Z24=SUM('Раздел 16'!Z21:Z23),0,1)</f>
        <v>0</v>
      </c>
    </row>
    <row r="464" spans="1:11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1548</v>
      </c>
      <c r="H464" s="109">
        <f>IF('Раздел 16'!AA24=SUM('Раздел 16'!AA21:AA23),0,1)</f>
        <v>0</v>
      </c>
    </row>
    <row r="465" spans="1:11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1549</v>
      </c>
      <c r="H465" s="109">
        <f>IF('Раздел 16'!AB24=SUM('Раздел 16'!AB21:AB23),0,1)</f>
        <v>0</v>
      </c>
    </row>
    <row r="466" spans="1:11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1550</v>
      </c>
      <c r="H466" s="109">
        <f>IF('Раздел 16'!AC24=SUM('Раздел 16'!AC21:AC23),0,1)</f>
        <v>0</v>
      </c>
    </row>
    <row r="467" spans="1:11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1551</v>
      </c>
      <c r="H467" s="109">
        <f>IF('Раздел 16'!AD24=SUM('Раздел 16'!AD21:AD23),0,1)</f>
        <v>0</v>
      </c>
    </row>
    <row r="468" spans="1:11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1552</v>
      </c>
      <c r="H468" s="109">
        <f>IF('Раздел 16'!AE24=SUM('Раздел 16'!AE21:AE23),0,1)</f>
        <v>0</v>
      </c>
    </row>
    <row r="469" spans="1:11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446</v>
      </c>
      <c r="H469" s="109">
        <f>IF('Раздел 16'!P24&gt;='Раздел 16'!P25,0,1)</f>
        <v>0</v>
      </c>
    </row>
    <row r="470" spans="1:11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447</v>
      </c>
      <c r="H470" s="109">
        <f>IF('Раздел 16'!Q24&gt;='Раздел 16'!Q25,0,1)</f>
        <v>0</v>
      </c>
    </row>
    <row r="471" spans="1:11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448</v>
      </c>
      <c r="H471" s="109">
        <f>IF('Раздел 16'!R24&gt;='Раздел 16'!R25,0,1)</f>
        <v>0</v>
      </c>
    </row>
    <row r="472" spans="1:11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449</v>
      </c>
      <c r="H472" s="109">
        <f>IF('Раздел 16'!S24&gt;='Раздел 16'!S25,0,1)</f>
        <v>0</v>
      </c>
    </row>
    <row r="473" spans="1:11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450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451</v>
      </c>
      <c r="H474" s="109">
        <f>IF('Раздел 16'!U24&gt;='Раздел 16'!U25,0,1)</f>
        <v>0</v>
      </c>
      <c r="K474" s="109"/>
    </row>
    <row r="475" spans="1:11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452</v>
      </c>
      <c r="H475" s="109">
        <f>IF('Раздел 16'!V24&gt;='Раздел 16'!V25,0,1)</f>
        <v>0</v>
      </c>
    </row>
    <row r="476" spans="1:11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453</v>
      </c>
      <c r="H476" s="109">
        <f>IF('Раздел 16'!W24&gt;='Раздел 16'!W25,0,1)</f>
        <v>0</v>
      </c>
    </row>
    <row r="477" spans="1:11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1553</v>
      </c>
      <c r="H477" s="109">
        <f>IF('Раздел 16'!X24&gt;='Раздел 16'!X25,0,1)</f>
        <v>0</v>
      </c>
    </row>
    <row r="478" spans="1:11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1554</v>
      </c>
      <c r="H478" s="109">
        <f>IF('Раздел 16'!Y24&gt;='Раздел 16'!Y25,0,1)</f>
        <v>0</v>
      </c>
    </row>
    <row r="479" spans="1:11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741</v>
      </c>
      <c r="H479" s="109">
        <f>IF('Раздел 16'!Z24&gt;='Раздел 16'!Z25,0,1)</f>
        <v>0</v>
      </c>
    </row>
    <row r="480" spans="1:11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742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743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744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745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746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747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748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749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750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751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752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753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754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755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756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757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758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759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760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761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762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763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764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765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766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840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841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842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843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844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767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768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769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770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771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772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773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774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775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776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777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778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779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838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839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454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455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456</v>
      </c>
      <c r="H528" s="109">
        <f>IF('Раздел 17'!$R$21&gt;=SUM('Раздел 17'!$R$22:$R$26),0,1)</f>
        <v>0</v>
      </c>
    </row>
    <row r="529" spans="1:12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457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458</v>
      </c>
      <c r="H530" s="109">
        <f>IF('Раздел 17'!$T$21&gt;=SUM('Раздел 17'!$T$22:$T$26),0,1)</f>
        <v>0</v>
      </c>
      <c r="L530" s="109"/>
    </row>
    <row r="531" spans="1:12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459</v>
      </c>
      <c r="H531" s="109">
        <f>IF('Раздел 17'!$U$21&gt;=SUM('Раздел 17'!$U$22:$U$26),0,1)</f>
        <v>0</v>
      </c>
    </row>
    <row r="532" spans="1:12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460</v>
      </c>
      <c r="H532" s="109">
        <f>IF('Раздел 17'!$V$21&gt;=SUM('Раздел 17'!$V$22:$V$26),0,1)</f>
        <v>0</v>
      </c>
      <c r="K532" s="109"/>
    </row>
    <row r="533" spans="1:12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461</v>
      </c>
      <c r="H533" s="109">
        <f>IF('Раздел 17'!$W$21&gt;=SUM('Раздел 17'!$W$22:$W$26),0,1)</f>
        <v>0</v>
      </c>
      <c r="J533" s="109"/>
    </row>
    <row r="534" spans="1:12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462</v>
      </c>
      <c r="H534" s="109">
        <f>IF('Раздел 17'!$S$21=SUM('Раздел 17'!$P$21:$R$21),0,1)</f>
        <v>0</v>
      </c>
    </row>
    <row r="535" spans="1:12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463</v>
      </c>
      <c r="H535" s="109">
        <f>IF('Раздел 17'!$S$22=SUM('Раздел 17'!$P$22:$R$22),0,1)</f>
        <v>0</v>
      </c>
    </row>
    <row r="536" spans="1:12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464</v>
      </c>
      <c r="H536" s="109">
        <f>IF('Раздел 17'!$S$23=SUM('Раздел 17'!$P$23:$R$23),0,1)</f>
        <v>0</v>
      </c>
    </row>
    <row r="537" spans="1:12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465</v>
      </c>
      <c r="H537" s="109">
        <f>IF('Раздел 17'!$S$24=SUM('Раздел 17'!$P$24:$R$24),0,1)</f>
        <v>0</v>
      </c>
    </row>
    <row r="538" spans="1:12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466</v>
      </c>
      <c r="H538" s="109">
        <f>IF('Раздел 17'!$S$25=SUM('Раздел 17'!$P$25:$R$25),0,1)</f>
        <v>0</v>
      </c>
    </row>
    <row r="539" spans="1:12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467</v>
      </c>
      <c r="H539" s="109">
        <f>IF('Раздел 17'!$S$26=SUM('Раздел 17'!$P$26:$R$26),0,1)</f>
        <v>0</v>
      </c>
    </row>
    <row r="540" spans="1:12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468</v>
      </c>
      <c r="H540" s="109">
        <f>IF('Раздел 17'!$S$27=SUM('Раздел 17'!$P$27:$R$27),0,1)</f>
        <v>0</v>
      </c>
    </row>
    <row r="541" spans="1:12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469</v>
      </c>
      <c r="H541" s="109">
        <f>IF('Раздел 17'!$S$28=SUM('Раздел 17'!$P$28:$R$28),0,1)</f>
        <v>0</v>
      </c>
    </row>
    <row r="542" spans="1:12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470</v>
      </c>
      <c r="H542" s="109">
        <f>IF('Раздел 17'!$S$29=SUM('Раздел 17'!$P$29:$R$29),0,1)</f>
        <v>0</v>
      </c>
    </row>
    <row r="543" spans="1:12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471</v>
      </c>
      <c r="H543" s="109">
        <f>IF('Раздел 17'!$S$30=SUM('Раздел 17'!$P$30:$R$30),0,1)</f>
        <v>0</v>
      </c>
    </row>
    <row r="544" spans="1:12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472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473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474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475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1352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1353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1354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1355</v>
      </c>
      <c r="H551" s="109">
        <f>IF('Раздел 17'!$W$28=SUM('Раздел 17'!$T$28:$V$28),0,1)</f>
        <v>0</v>
      </c>
    </row>
    <row r="552" spans="1:8" ht="12.75">
      <c r="A552" s="106">
        <f t="shared" ref="A552:A773" si="6">P_3</f>
        <v>609535</v>
      </c>
      <c r="B552" s="106">
        <v>17</v>
      </c>
      <c r="C552" s="106">
        <v>27</v>
      </c>
      <c r="D552" s="106">
        <v>27</v>
      </c>
      <c r="E552" s="7" t="s">
        <v>1356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1357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1358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1359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1360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1361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1362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1363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1364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1365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1366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1367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1368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1369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1370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1371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1372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1373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1374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1375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1376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1377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1378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1379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1388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1389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476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477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478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479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480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481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482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483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484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485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486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487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488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489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490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491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845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846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847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848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849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850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851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852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853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854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855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856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857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858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859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860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861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862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863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864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865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1414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1415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1416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1417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866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867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868</v>
      </c>
      <c r="H624" s="109">
        <f>IF('Раздел 20'!R35=SUM('Раздел 20'!R21:R34),0,1)</f>
        <v>0</v>
      </c>
    </row>
    <row r="625" spans="1:11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869</v>
      </c>
      <c r="H625" s="109">
        <f>IF('Раздел 20'!S35=SUM('Раздел 20'!S21:S34),0,1)</f>
        <v>0</v>
      </c>
    </row>
    <row r="626" spans="1:11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870</v>
      </c>
      <c r="H626" s="109">
        <f>IF('Раздел 20'!T35=SUM('Раздел 20'!T21:T34),0,1)</f>
        <v>0</v>
      </c>
    </row>
    <row r="627" spans="1:11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871</v>
      </c>
      <c r="H627" s="109">
        <f>IF('Раздел 20'!U35=SUM('Раздел 20'!U21:U34),0,1)</f>
        <v>0</v>
      </c>
    </row>
    <row r="628" spans="1:11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872</v>
      </c>
      <c r="H628" s="109">
        <f>IF('Раздел 20'!V35=SUM('Раздел 20'!V21:V34),0,1)</f>
        <v>0</v>
      </c>
    </row>
    <row r="629" spans="1:11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873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952</v>
      </c>
      <c r="H630" s="109">
        <f>IF('Раздел 20'!X35=SUM('Раздел 20'!X21:X34),0,1)</f>
        <v>0</v>
      </c>
      <c r="K630" s="109"/>
    </row>
    <row r="631" spans="1:11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953</v>
      </c>
      <c r="H631" s="109">
        <f>IF('Раздел 20'!Y35=SUM('Раздел 20'!Y21:Y34),0,1)</f>
        <v>0</v>
      </c>
    </row>
    <row r="632" spans="1:11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954</v>
      </c>
      <c r="H632" s="109">
        <f>IF('Раздел 20'!Z35=SUM('Раздел 20'!Z21:Z34),0,1)</f>
        <v>0</v>
      </c>
    </row>
    <row r="633" spans="1:11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955</v>
      </c>
      <c r="H633" s="109">
        <f>IF('Раздел 20'!Q21=SUM('Раздел 20'!R21:Y21),0,1)</f>
        <v>0</v>
      </c>
    </row>
    <row r="634" spans="1:11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956</v>
      </c>
      <c r="H634" s="109">
        <f>IF('Раздел 20'!Q22=SUM('Раздел 20'!R22:Y22),0,1)</f>
        <v>0</v>
      </c>
    </row>
    <row r="635" spans="1:11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957</v>
      </c>
      <c r="H635" s="109">
        <f>IF('Раздел 20'!Q23=SUM('Раздел 20'!R23:Y23),0,1)</f>
        <v>0</v>
      </c>
    </row>
    <row r="636" spans="1:11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958</v>
      </c>
      <c r="H636" s="109">
        <f>IF('Раздел 20'!Q24=SUM('Раздел 20'!R24:Y24),0,1)</f>
        <v>0</v>
      </c>
    </row>
    <row r="637" spans="1:11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959</v>
      </c>
      <c r="H637" s="109">
        <f>IF('Раздел 20'!Q25=SUM('Раздел 20'!R25:Y25),0,1)</f>
        <v>0</v>
      </c>
    </row>
    <row r="638" spans="1:11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960</v>
      </c>
      <c r="H638" s="109">
        <f>IF('Раздел 20'!Q26=SUM('Раздел 20'!R26:Y26),0,1)</f>
        <v>0</v>
      </c>
    </row>
    <row r="639" spans="1:11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961</v>
      </c>
      <c r="H639" s="109">
        <f>IF('Раздел 20'!Q27=SUM('Раздел 20'!R27:Y27),0,1)</f>
        <v>0</v>
      </c>
    </row>
    <row r="640" spans="1:11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962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963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964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965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966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967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968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969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970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971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972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973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974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975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976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977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978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979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980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981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982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983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984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1012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1013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1014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1015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1016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1017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1018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1019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1020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1021</v>
      </c>
      <c r="H672" s="109">
        <f>IF('Раздел 20'!Z30&lt;='Раздел 20'!P30,0,1)</f>
        <v>0</v>
      </c>
    </row>
    <row r="673" spans="1:10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1022</v>
      </c>
      <c r="H673" s="109">
        <f>IF('Раздел 20'!Z31&lt;='Раздел 20'!P31,0,1)</f>
        <v>0</v>
      </c>
    </row>
    <row r="674" spans="1:10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1023</v>
      </c>
      <c r="H674" s="109">
        <f>IF('Раздел 20'!Z32&lt;='Раздел 20'!P32,0,1)</f>
        <v>0</v>
      </c>
    </row>
    <row r="675" spans="1:10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1024</v>
      </c>
      <c r="H675" s="109">
        <f>IF('Раздел 20'!Z33&lt;='Раздел 20'!P33,0,1)</f>
        <v>0</v>
      </c>
    </row>
    <row r="676" spans="1:10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1025</v>
      </c>
      <c r="H676" s="109">
        <f>IF('Раздел 20'!Z34&lt;='Раздел 20'!P34,0,1)</f>
        <v>0</v>
      </c>
    </row>
    <row r="677" spans="1:10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1026</v>
      </c>
      <c r="H677" s="109">
        <f>IF('Раздел 20'!Z35&lt;='Раздел 20'!P35,0,1)</f>
        <v>0</v>
      </c>
    </row>
    <row r="678" spans="1:10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10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1027</v>
      </c>
      <c r="H679" s="109">
        <f>IF('Раздел 21'!P35=SUM('Раздел 21'!P21:P34),0,1)</f>
        <v>0</v>
      </c>
    </row>
    <row r="680" spans="1:10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1028</v>
      </c>
      <c r="H680" s="109">
        <f>IF('Раздел 21'!Q35=SUM('Раздел 21'!Q21:Q34),0,1)</f>
        <v>0</v>
      </c>
    </row>
    <row r="681" spans="1:10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1029</v>
      </c>
      <c r="H681" s="109">
        <f>IF('Раздел 21'!R35=SUM('Раздел 21'!R21:R34),0,1)</f>
        <v>0</v>
      </c>
    </row>
    <row r="682" spans="1:10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1030</v>
      </c>
      <c r="H682" s="109">
        <f>IF('Раздел 21'!S35=SUM('Раздел 21'!S21:S34),0,1)</f>
        <v>0</v>
      </c>
    </row>
    <row r="683" spans="1:10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1031</v>
      </c>
      <c r="H683" s="109">
        <f>IF('Раздел 21'!T35=SUM('Раздел 21'!T21:T34),0,1)</f>
        <v>0</v>
      </c>
    </row>
    <row r="684" spans="1:10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1032</v>
      </c>
      <c r="H684" s="109">
        <f>IF('Раздел 21'!U35=SUM('Раздел 21'!U21:U34),0,1)</f>
        <v>0</v>
      </c>
    </row>
    <row r="685" spans="1:10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1033</v>
      </c>
      <c r="H685" s="109">
        <f>IF('Раздел 21'!V35=SUM('Раздел 21'!V21:V34),0,1)</f>
        <v>0</v>
      </c>
    </row>
    <row r="686" spans="1:10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1034</v>
      </c>
      <c r="H686" s="109">
        <f>IF('Раздел 21'!W35=SUM('Раздел 21'!W21:W34),0,1)</f>
        <v>0</v>
      </c>
    </row>
    <row r="687" spans="1:10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1035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1036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1037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1038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1039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1040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1041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1042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1043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1044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1045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1046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1079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1080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1081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1082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1083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1084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1087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1088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1089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1090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1091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1092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1093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1094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1095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1096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1097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1098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1099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1100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1086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1085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1101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1102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1103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1115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1116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1117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1118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1119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1120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1121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1122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1123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1124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1125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1126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1127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724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1128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1129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725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1130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1131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726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32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33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34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29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30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31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23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24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25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26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27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28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1132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1145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1146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1147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1148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1149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1150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1151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1152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1153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1154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1155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1156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1157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1158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1159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11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12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13</v>
      </c>
      <c r="H776" s="109">
        <f>IF('Раздел 5'!R40='Раздел 4'!Q21,0,1)</f>
        <v>0</v>
      </c>
    </row>
    <row r="777" spans="1:8" ht="12.75">
      <c r="A777" s="106">
        <f t="shared" ref="A777:A840" si="7">P_3</f>
        <v>609535</v>
      </c>
      <c r="B777" s="106">
        <v>23</v>
      </c>
      <c r="C777" s="106">
        <v>20</v>
      </c>
      <c r="D777" s="106">
        <v>20</v>
      </c>
      <c r="E777" s="7" t="s">
        <v>14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15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16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1180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1181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1182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1183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1184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1185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1186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1187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1194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1195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1196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1197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1198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1199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1200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1201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1202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1203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1204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1205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1206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1207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1208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1188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1189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1190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1191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1192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1193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716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717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718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18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19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721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1390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1391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1392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1393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1394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1395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1396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1397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1398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1399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1400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1401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1402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1403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1404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1405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1406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1407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1408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1409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1410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1411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1412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1413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638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639</v>
      </c>
      <c r="H840" s="109">
        <f>IF('Раздел 21'!P22='Раздел 4'!Q22,0,1)</f>
        <v>0</v>
      </c>
    </row>
    <row r="841" spans="1:8" ht="12.75">
      <c r="A841" s="106">
        <f t="shared" ref="A841:A853" si="8">P_3</f>
        <v>609535</v>
      </c>
      <c r="B841" s="106">
        <v>23</v>
      </c>
      <c r="C841" s="106">
        <v>84</v>
      </c>
      <c r="D841" s="106">
        <v>84</v>
      </c>
      <c r="E841" s="7" t="s">
        <v>640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641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642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643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644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645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646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647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648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649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650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651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652</v>
      </c>
      <c r="H853" s="109">
        <f>IF('Раздел 21'!P35='Раздел 4'!Q35,0,1)</f>
        <v>0</v>
      </c>
    </row>
    <row r="854" spans="1:8" ht="12.75">
      <c r="E854" s="7"/>
      <c r="H854" s="109"/>
    </row>
    <row r="855" spans="1:8" ht="12.75">
      <c r="E855" s="7"/>
      <c r="H855" s="109"/>
    </row>
    <row r="856" spans="1:8" ht="12.75">
      <c r="E856" s="7"/>
      <c r="H856" s="109"/>
    </row>
    <row r="857" spans="1:8" ht="12.75">
      <c r="E857" s="7"/>
      <c r="H857" s="109"/>
    </row>
    <row r="858" spans="1:8" ht="12.75">
      <c r="E858" s="7"/>
      <c r="H858" s="109"/>
    </row>
    <row r="859" spans="1:8" ht="12.75">
      <c r="E859" s="7"/>
      <c r="H859" s="109"/>
    </row>
    <row r="860" spans="1:8" ht="12.75">
      <c r="E860" s="7"/>
      <c r="H860" s="109"/>
    </row>
    <row r="861" spans="1:8" ht="12.75">
      <c r="E861" s="7"/>
      <c r="H861" s="109"/>
    </row>
    <row r="862" spans="1:8" ht="12.75">
      <c r="E862" s="7"/>
      <c r="H862" s="109"/>
    </row>
    <row r="863" spans="1:8" ht="12.75">
      <c r="E863" s="7"/>
      <c r="H863" s="109"/>
    </row>
    <row r="864" spans="1:8" ht="12.75">
      <c r="E864" s="7"/>
      <c r="H864" s="109"/>
    </row>
    <row r="865" spans="1:8" ht="12.75">
      <c r="E865" s="7"/>
      <c r="H865" s="109"/>
    </row>
    <row r="866" spans="1:8" ht="12.75">
      <c r="E866" s="7"/>
      <c r="H866" s="109"/>
    </row>
    <row r="869" spans="1:8" ht="12.75">
      <c r="A869" t="s">
        <v>47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topLeftCell="A70" workbookViewId="0">
      <selection activeCell="A84" sqref="A84"/>
    </sheetView>
  </sheetViews>
  <sheetFormatPr defaultRowHeight="12.75"/>
  <cols>
    <col min="1" max="1" width="30.7109375" style="118" customWidth="1"/>
    <col min="2" max="3" width="5.7109375" style="7" customWidth="1"/>
    <col min="4" max="16384" width="9.140625" style="7"/>
  </cols>
  <sheetData>
    <row r="1" spans="1:3">
      <c r="B1" s="118"/>
      <c r="C1" s="118"/>
    </row>
    <row r="2" spans="1:3">
      <c r="A2" s="118" t="s">
        <v>81</v>
      </c>
      <c r="B2" s="118" t="s">
        <v>541</v>
      </c>
      <c r="C2" s="118" t="s">
        <v>82</v>
      </c>
    </row>
    <row r="3" spans="1:3">
      <c r="A3" s="118" t="s">
        <v>83</v>
      </c>
      <c r="B3" s="118" t="s">
        <v>542</v>
      </c>
      <c r="C3" s="118" t="s">
        <v>84</v>
      </c>
    </row>
    <row r="4" spans="1:3">
      <c r="A4" s="118" t="s">
        <v>85</v>
      </c>
      <c r="B4" s="118" t="s">
        <v>543</v>
      </c>
      <c r="C4" s="118" t="s">
        <v>86</v>
      </c>
    </row>
    <row r="5" spans="1:3">
      <c r="A5" s="118" t="s">
        <v>87</v>
      </c>
      <c r="B5" s="118" t="s">
        <v>544</v>
      </c>
      <c r="C5" s="118" t="s">
        <v>88</v>
      </c>
    </row>
    <row r="6" spans="1:3">
      <c r="A6" s="118" t="s">
        <v>89</v>
      </c>
      <c r="B6" s="118" t="s">
        <v>545</v>
      </c>
      <c r="C6" s="118" t="s">
        <v>90</v>
      </c>
    </row>
    <row r="7" spans="1:3">
      <c r="A7" s="118" t="s">
        <v>91</v>
      </c>
      <c r="B7" s="118" t="s">
        <v>546</v>
      </c>
      <c r="C7" s="118" t="s">
        <v>92</v>
      </c>
    </row>
    <row r="8" spans="1:3">
      <c r="A8" s="118" t="s">
        <v>93</v>
      </c>
      <c r="B8" s="118" t="s">
        <v>547</v>
      </c>
      <c r="C8" s="118" t="s">
        <v>95</v>
      </c>
    </row>
    <row r="9" spans="1:3">
      <c r="A9" s="118" t="s">
        <v>96</v>
      </c>
      <c r="B9" s="118" t="s">
        <v>548</v>
      </c>
      <c r="C9" s="118" t="s">
        <v>98</v>
      </c>
    </row>
    <row r="10" spans="1:3">
      <c r="A10" s="118" t="s">
        <v>99</v>
      </c>
      <c r="B10" s="118" t="s">
        <v>549</v>
      </c>
      <c r="C10" s="118" t="s">
        <v>101</v>
      </c>
    </row>
    <row r="11" spans="1:3">
      <c r="A11" s="118" t="s">
        <v>102</v>
      </c>
      <c r="B11" s="118" t="s">
        <v>94</v>
      </c>
      <c r="C11" s="118" t="s">
        <v>104</v>
      </c>
    </row>
    <row r="12" spans="1:3">
      <c r="A12" s="118" t="s">
        <v>105</v>
      </c>
      <c r="B12" s="118" t="s">
        <v>97</v>
      </c>
      <c r="C12" s="118" t="s">
        <v>107</v>
      </c>
    </row>
    <row r="13" spans="1:3">
      <c r="A13" s="118" t="s">
        <v>108</v>
      </c>
      <c r="B13" s="118" t="s">
        <v>100</v>
      </c>
      <c r="C13" s="118" t="s">
        <v>110</v>
      </c>
    </row>
    <row r="14" spans="1:3">
      <c r="A14" s="118" t="s">
        <v>111</v>
      </c>
      <c r="B14" s="118" t="s">
        <v>103</v>
      </c>
      <c r="C14" s="118" t="s">
        <v>113</v>
      </c>
    </row>
    <row r="15" spans="1:3">
      <c r="A15" s="118" t="s">
        <v>114</v>
      </c>
      <c r="B15" s="118" t="s">
        <v>106</v>
      </c>
      <c r="C15" s="118" t="s">
        <v>116</v>
      </c>
    </row>
    <row r="16" spans="1:3">
      <c r="A16" s="118" t="s">
        <v>118</v>
      </c>
      <c r="B16" s="118" t="s">
        <v>117</v>
      </c>
      <c r="C16" s="118" t="s">
        <v>120</v>
      </c>
    </row>
    <row r="17" spans="1:3">
      <c r="A17" s="118" t="s">
        <v>121</v>
      </c>
      <c r="B17" s="118" t="s">
        <v>109</v>
      </c>
      <c r="C17" s="118" t="s">
        <v>123</v>
      </c>
    </row>
    <row r="18" spans="1:3">
      <c r="A18" s="118" t="s">
        <v>124</v>
      </c>
      <c r="B18" s="118" t="s">
        <v>112</v>
      </c>
      <c r="C18" s="118" t="s">
        <v>126</v>
      </c>
    </row>
    <row r="19" spans="1:3">
      <c r="A19" s="118" t="s">
        <v>127</v>
      </c>
      <c r="B19" s="118" t="s">
        <v>115</v>
      </c>
      <c r="C19" s="118" t="s">
        <v>129</v>
      </c>
    </row>
    <row r="20" spans="1:3">
      <c r="A20" s="118" t="s">
        <v>130</v>
      </c>
      <c r="B20" s="118" t="s">
        <v>119</v>
      </c>
      <c r="C20" s="118" t="s">
        <v>132</v>
      </c>
    </row>
    <row r="21" spans="1:3">
      <c r="A21" s="118" t="s">
        <v>133</v>
      </c>
      <c r="B21" s="118" t="s">
        <v>125</v>
      </c>
      <c r="C21" s="118" t="s">
        <v>135</v>
      </c>
    </row>
    <row r="22" spans="1:3">
      <c r="A22" s="118" t="s">
        <v>136</v>
      </c>
      <c r="B22" s="118" t="s">
        <v>122</v>
      </c>
      <c r="C22" s="118" t="s">
        <v>138</v>
      </c>
    </row>
    <row r="23" spans="1:3">
      <c r="A23" s="118" t="s">
        <v>139</v>
      </c>
      <c r="B23" s="118" t="s">
        <v>134</v>
      </c>
      <c r="C23" s="118" t="s">
        <v>141</v>
      </c>
    </row>
    <row r="24" spans="1:3">
      <c r="A24" s="118" t="s">
        <v>142</v>
      </c>
      <c r="B24" s="118" t="s">
        <v>128</v>
      </c>
      <c r="C24" s="118" t="s">
        <v>144</v>
      </c>
    </row>
    <row r="25" spans="1:3">
      <c r="A25" s="118" t="s">
        <v>145</v>
      </c>
      <c r="B25" s="118" t="s">
        <v>131</v>
      </c>
      <c r="C25" s="118" t="s">
        <v>147</v>
      </c>
    </row>
    <row r="26" spans="1:3">
      <c r="A26" s="118" t="s">
        <v>148</v>
      </c>
      <c r="B26" s="118" t="s">
        <v>137</v>
      </c>
      <c r="C26" s="118" t="s">
        <v>150</v>
      </c>
    </row>
    <row r="27" spans="1:3">
      <c r="A27" s="118" t="s">
        <v>151</v>
      </c>
      <c r="B27" s="118" t="s">
        <v>140</v>
      </c>
      <c r="C27" s="118" t="s">
        <v>153</v>
      </c>
    </row>
    <row r="28" spans="1:3">
      <c r="A28" s="118" t="s">
        <v>154</v>
      </c>
      <c r="B28" s="118" t="s">
        <v>143</v>
      </c>
      <c r="C28" s="118" t="s">
        <v>156</v>
      </c>
    </row>
    <row r="29" spans="1:3">
      <c r="A29" s="118" t="s">
        <v>158</v>
      </c>
      <c r="B29" s="118" t="s">
        <v>157</v>
      </c>
      <c r="C29" s="118" t="s">
        <v>160</v>
      </c>
    </row>
    <row r="30" spans="1:3">
      <c r="A30" s="118" t="s">
        <v>161</v>
      </c>
      <c r="B30" s="118" t="s">
        <v>146</v>
      </c>
      <c r="C30" s="118" t="s">
        <v>163</v>
      </c>
    </row>
    <row r="31" spans="1:3">
      <c r="A31" s="118" t="s">
        <v>164</v>
      </c>
      <c r="B31" s="118" t="s">
        <v>149</v>
      </c>
      <c r="C31" s="118" t="s">
        <v>166</v>
      </c>
    </row>
    <row r="32" spans="1:3">
      <c r="A32" s="118" t="s">
        <v>167</v>
      </c>
      <c r="B32" s="118" t="s">
        <v>152</v>
      </c>
      <c r="C32" s="118" t="s">
        <v>169</v>
      </c>
    </row>
    <row r="33" spans="1:3">
      <c r="A33" s="118" t="s">
        <v>170</v>
      </c>
      <c r="B33" s="118" t="s">
        <v>155</v>
      </c>
      <c r="C33" s="118" t="s">
        <v>172</v>
      </c>
    </row>
    <row r="34" spans="1:3">
      <c r="A34" s="118" t="s">
        <v>173</v>
      </c>
      <c r="B34" s="118" t="s">
        <v>159</v>
      </c>
      <c r="C34" s="118" t="s">
        <v>175</v>
      </c>
    </row>
    <row r="35" spans="1:3">
      <c r="A35" s="118" t="s">
        <v>176</v>
      </c>
      <c r="B35" s="118" t="s">
        <v>162</v>
      </c>
      <c r="C35" s="118" t="s">
        <v>178</v>
      </c>
    </row>
    <row r="36" spans="1:3">
      <c r="A36" s="118" t="s">
        <v>179</v>
      </c>
      <c r="B36" s="118" t="s">
        <v>165</v>
      </c>
      <c r="C36" s="118" t="s">
        <v>181</v>
      </c>
    </row>
    <row r="37" spans="1:3">
      <c r="A37" s="118" t="s">
        <v>182</v>
      </c>
      <c r="B37" s="118" t="s">
        <v>171</v>
      </c>
      <c r="C37" s="118" t="s">
        <v>184</v>
      </c>
    </row>
    <row r="38" spans="1:3">
      <c r="A38" s="118" t="s">
        <v>185</v>
      </c>
      <c r="B38" s="118" t="s">
        <v>168</v>
      </c>
      <c r="C38" s="118" t="s">
        <v>187</v>
      </c>
    </row>
    <row r="39" spans="1:3">
      <c r="A39" s="118" t="s">
        <v>188</v>
      </c>
      <c r="B39" s="118" t="s">
        <v>174</v>
      </c>
      <c r="C39" s="118" t="s">
        <v>190</v>
      </c>
    </row>
    <row r="40" spans="1:3">
      <c r="A40" s="118" t="s">
        <v>191</v>
      </c>
      <c r="B40" s="118" t="s">
        <v>189</v>
      </c>
      <c r="C40" s="118" t="s">
        <v>193</v>
      </c>
    </row>
    <row r="41" spans="1:3">
      <c r="A41" s="118" t="s">
        <v>194</v>
      </c>
      <c r="B41" s="118" t="s">
        <v>177</v>
      </c>
      <c r="C41" s="118" t="s">
        <v>196</v>
      </c>
    </row>
    <row r="42" spans="1:3">
      <c r="A42" s="118" t="s">
        <v>197</v>
      </c>
      <c r="B42" s="118" t="s">
        <v>180</v>
      </c>
      <c r="C42" s="118" t="s">
        <v>199</v>
      </c>
    </row>
    <row r="43" spans="1:3">
      <c r="A43" s="118" t="s">
        <v>200</v>
      </c>
      <c r="B43" s="118" t="s">
        <v>183</v>
      </c>
      <c r="C43" s="118" t="s">
        <v>202</v>
      </c>
    </row>
    <row r="44" spans="1:3">
      <c r="A44" s="118" t="s">
        <v>203</v>
      </c>
      <c r="B44" s="118" t="s">
        <v>186</v>
      </c>
      <c r="C44" s="118" t="s">
        <v>205</v>
      </c>
    </row>
    <row r="45" spans="1:3">
      <c r="A45" s="118" t="s">
        <v>206</v>
      </c>
      <c r="B45" s="118" t="s">
        <v>192</v>
      </c>
      <c r="C45" s="118" t="s">
        <v>208</v>
      </c>
    </row>
    <row r="46" spans="1:3">
      <c r="A46" s="118" t="s">
        <v>211</v>
      </c>
      <c r="B46" s="118" t="s">
        <v>209</v>
      </c>
      <c r="C46" s="118" t="s">
        <v>213</v>
      </c>
    </row>
    <row r="47" spans="1:3">
      <c r="A47" s="118" t="s">
        <v>214</v>
      </c>
      <c r="B47" s="118" t="s">
        <v>201</v>
      </c>
      <c r="C47" s="118" t="s">
        <v>216</v>
      </c>
    </row>
    <row r="48" spans="1:3">
      <c r="A48" s="118" t="s">
        <v>217</v>
      </c>
      <c r="B48" s="118" t="s">
        <v>195</v>
      </c>
      <c r="C48" s="118" t="s">
        <v>219</v>
      </c>
    </row>
    <row r="49" spans="1:3">
      <c r="A49" s="118" t="s">
        <v>220</v>
      </c>
      <c r="B49" s="118" t="s">
        <v>207</v>
      </c>
      <c r="C49" s="118" t="s">
        <v>222</v>
      </c>
    </row>
    <row r="50" spans="1:3">
      <c r="A50" s="118" t="s">
        <v>223</v>
      </c>
      <c r="B50" s="118" t="s">
        <v>204</v>
      </c>
      <c r="C50" s="118" t="s">
        <v>225</v>
      </c>
    </row>
    <row r="51" spans="1:3">
      <c r="A51" s="118" t="s">
        <v>226</v>
      </c>
      <c r="B51" s="118" t="s">
        <v>198</v>
      </c>
      <c r="C51" s="118" t="s">
        <v>228</v>
      </c>
    </row>
    <row r="52" spans="1:3">
      <c r="A52" s="118" t="s">
        <v>230</v>
      </c>
      <c r="B52" s="118" t="s">
        <v>229</v>
      </c>
      <c r="C52" s="118" t="s">
        <v>232</v>
      </c>
    </row>
    <row r="53" spans="1:3">
      <c r="A53" s="118" t="s">
        <v>233</v>
      </c>
      <c r="B53" s="118" t="s">
        <v>212</v>
      </c>
      <c r="C53" s="118" t="s">
        <v>235</v>
      </c>
    </row>
    <row r="54" spans="1:3">
      <c r="A54" s="118" t="s">
        <v>236</v>
      </c>
      <c r="B54" s="118" t="s">
        <v>215</v>
      </c>
      <c r="C54" s="118" t="s">
        <v>238</v>
      </c>
    </row>
    <row r="55" spans="1:3">
      <c r="A55" s="118" t="s">
        <v>239</v>
      </c>
      <c r="B55" s="118" t="s">
        <v>218</v>
      </c>
      <c r="C55" s="118" t="s">
        <v>241</v>
      </c>
    </row>
    <row r="56" spans="1:3">
      <c r="A56" s="118" t="s">
        <v>243</v>
      </c>
      <c r="B56" s="118" t="s">
        <v>242</v>
      </c>
      <c r="C56" s="118" t="s">
        <v>245</v>
      </c>
    </row>
    <row r="57" spans="1:3">
      <c r="A57" s="118" t="s">
        <v>246</v>
      </c>
      <c r="B57" s="118" t="s">
        <v>221</v>
      </c>
      <c r="C57" s="118" t="s">
        <v>248</v>
      </c>
    </row>
    <row r="58" spans="1:3">
      <c r="A58" s="118" t="s">
        <v>249</v>
      </c>
      <c r="B58" s="118" t="s">
        <v>224</v>
      </c>
      <c r="C58" s="118" t="s">
        <v>251</v>
      </c>
    </row>
    <row r="59" spans="1:3">
      <c r="A59" s="118" t="s">
        <v>252</v>
      </c>
      <c r="B59" s="118" t="s">
        <v>227</v>
      </c>
      <c r="C59" s="118" t="s">
        <v>254</v>
      </c>
    </row>
    <row r="60" spans="1:3">
      <c r="A60" s="118" t="s">
        <v>255</v>
      </c>
      <c r="B60" s="118" t="s">
        <v>231</v>
      </c>
      <c r="C60" s="118" t="s">
        <v>257</v>
      </c>
    </row>
    <row r="61" spans="1:3">
      <c r="A61" s="118" t="s">
        <v>258</v>
      </c>
      <c r="B61" s="118" t="s">
        <v>234</v>
      </c>
      <c r="C61" s="118" t="s">
        <v>260</v>
      </c>
    </row>
    <row r="62" spans="1:3">
      <c r="A62" s="118" t="s">
        <v>261</v>
      </c>
      <c r="B62" s="118" t="s">
        <v>237</v>
      </c>
      <c r="C62" s="118" t="s">
        <v>263</v>
      </c>
    </row>
    <row r="63" spans="1:3">
      <c r="A63" s="118" t="s">
        <v>264</v>
      </c>
      <c r="B63" s="118" t="s">
        <v>240</v>
      </c>
      <c r="C63" s="118" t="s">
        <v>266</v>
      </c>
    </row>
    <row r="64" spans="1:3">
      <c r="A64" s="118" t="s">
        <v>267</v>
      </c>
      <c r="B64" s="118" t="s">
        <v>244</v>
      </c>
      <c r="C64" s="118" t="s">
        <v>269</v>
      </c>
    </row>
    <row r="65" spans="1:3">
      <c r="A65" s="118" t="s">
        <v>270</v>
      </c>
      <c r="B65" s="118" t="s">
        <v>247</v>
      </c>
      <c r="C65" s="118" t="s">
        <v>272</v>
      </c>
    </row>
    <row r="66" spans="1:3">
      <c r="A66" s="118" t="s">
        <v>273</v>
      </c>
      <c r="B66" s="118" t="s">
        <v>250</v>
      </c>
      <c r="C66" s="118" t="s">
        <v>275</v>
      </c>
    </row>
    <row r="67" spans="1:3">
      <c r="A67" s="118" t="s">
        <v>276</v>
      </c>
      <c r="B67" s="118" t="s">
        <v>253</v>
      </c>
      <c r="C67" s="118" t="s">
        <v>278</v>
      </c>
    </row>
    <row r="68" spans="1:3">
      <c r="A68" s="118" t="s">
        <v>280</v>
      </c>
      <c r="B68" s="118" t="s">
        <v>279</v>
      </c>
      <c r="C68" s="118" t="s">
        <v>282</v>
      </c>
    </row>
    <row r="69" spans="1:3">
      <c r="A69" s="118" t="s">
        <v>283</v>
      </c>
      <c r="B69" s="118" t="s">
        <v>256</v>
      </c>
      <c r="C69" s="118" t="s">
        <v>285</v>
      </c>
    </row>
    <row r="70" spans="1:3">
      <c r="A70" s="118" t="s">
        <v>287</v>
      </c>
      <c r="B70" s="118" t="s">
        <v>286</v>
      </c>
      <c r="C70" s="118" t="s">
        <v>289</v>
      </c>
    </row>
    <row r="71" spans="1:3">
      <c r="A71" s="118" t="s">
        <v>290</v>
      </c>
      <c r="B71" s="118" t="s">
        <v>265</v>
      </c>
      <c r="C71" s="118" t="s">
        <v>291</v>
      </c>
    </row>
    <row r="72" spans="1:3">
      <c r="A72" s="118" t="s">
        <v>292</v>
      </c>
      <c r="B72" s="118" t="s">
        <v>259</v>
      </c>
      <c r="C72" s="118" t="s">
        <v>293</v>
      </c>
    </row>
    <row r="73" spans="1:3">
      <c r="A73" s="118" t="s">
        <v>294</v>
      </c>
      <c r="B73" s="118" t="s">
        <v>262</v>
      </c>
      <c r="C73" s="118" t="s">
        <v>295</v>
      </c>
    </row>
    <row r="74" spans="1:3">
      <c r="A74" s="118" t="s">
        <v>297</v>
      </c>
      <c r="B74" s="118" t="s">
        <v>296</v>
      </c>
      <c r="C74" s="118" t="s">
        <v>298</v>
      </c>
    </row>
    <row r="75" spans="1:3">
      <c r="A75" s="118" t="s">
        <v>299</v>
      </c>
      <c r="B75" s="118" t="s">
        <v>271</v>
      </c>
      <c r="C75" s="118" t="s">
        <v>300</v>
      </c>
    </row>
    <row r="76" spans="1:3">
      <c r="A76" s="118" t="s">
        <v>301</v>
      </c>
      <c r="B76" s="118" t="s">
        <v>268</v>
      </c>
      <c r="C76" s="118" t="s">
        <v>302</v>
      </c>
    </row>
    <row r="77" spans="1:3">
      <c r="A77" s="118" t="s">
        <v>303</v>
      </c>
      <c r="B77" s="118" t="s">
        <v>274</v>
      </c>
      <c r="C77" s="118" t="s">
        <v>304</v>
      </c>
    </row>
    <row r="78" spans="1:3">
      <c r="A78" s="118" t="s">
        <v>305</v>
      </c>
      <c r="B78" s="118" t="s">
        <v>277</v>
      </c>
      <c r="C78" s="118" t="s">
        <v>306</v>
      </c>
    </row>
    <row r="79" spans="1:3">
      <c r="A79" s="118" t="s">
        <v>308</v>
      </c>
      <c r="B79" s="118" t="s">
        <v>307</v>
      </c>
      <c r="C79" s="118" t="s">
        <v>309</v>
      </c>
    </row>
    <row r="80" spans="1:3">
      <c r="A80" s="118" t="s">
        <v>310</v>
      </c>
      <c r="B80" s="118" t="s">
        <v>288</v>
      </c>
      <c r="C80" s="118" t="s">
        <v>311</v>
      </c>
    </row>
    <row r="81" spans="1:3">
      <c r="A81" s="118" t="s">
        <v>312</v>
      </c>
      <c r="B81" s="118" t="s">
        <v>281</v>
      </c>
      <c r="C81" s="118" t="s">
        <v>313</v>
      </c>
    </row>
    <row r="82" spans="1:3">
      <c r="A82" s="118" t="s">
        <v>315</v>
      </c>
      <c r="B82" s="118" t="s">
        <v>314</v>
      </c>
      <c r="C82" s="118" t="s">
        <v>316</v>
      </c>
    </row>
    <row r="83" spans="1:3">
      <c r="A83" s="118" t="s">
        <v>317</v>
      </c>
      <c r="B83" s="118" t="s">
        <v>284</v>
      </c>
      <c r="C83" s="118" t="s">
        <v>318</v>
      </c>
    </row>
    <row r="84" spans="1:3">
      <c r="A84" s="118" t="s">
        <v>612</v>
      </c>
      <c r="B84" s="118" t="s">
        <v>610</v>
      </c>
      <c r="C84" s="118" t="s">
        <v>609</v>
      </c>
    </row>
    <row r="85" spans="1:3">
      <c r="A85" s="118" t="s">
        <v>613</v>
      </c>
      <c r="B85" s="118" t="s">
        <v>611</v>
      </c>
    </row>
    <row r="86" spans="1:3">
      <c r="A86" s="7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3"/>
  <sheetViews>
    <sheetView showGridLines="0" topLeftCell="A17" workbookViewId="0">
      <selection activeCell="P21" sqref="P21"/>
    </sheetView>
  </sheetViews>
  <sheetFormatPr defaultRowHeight="12.75"/>
  <cols>
    <col min="1" max="1" width="129.28515625" style="7" customWidth="1"/>
    <col min="2" max="14" width="5.42578125" style="7" hidden="1" customWidth="1"/>
    <col min="15" max="15" width="6.42578125" style="7" bestFit="1" customWidth="1"/>
    <col min="16" max="16" width="18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3" t="s">
        <v>1555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54" t="s">
        <v>597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632</v>
      </c>
      <c r="P19" s="32" t="s">
        <v>1481</v>
      </c>
    </row>
    <row r="20" spans="1:16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1461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541</v>
      </c>
      <c r="P21" s="36">
        <v>0</v>
      </c>
    </row>
    <row r="22" spans="1:16" ht="15.75">
      <c r="A22" s="4" t="s">
        <v>1462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542</v>
      </c>
      <c r="P22" s="36">
        <v>354</v>
      </c>
    </row>
    <row r="23" spans="1:16" ht="15.75">
      <c r="A23" s="4" t="s">
        <v>1463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543</v>
      </c>
      <c r="P23" s="36">
        <v>364</v>
      </c>
    </row>
    <row r="24" spans="1:16" ht="15.75">
      <c r="A24" s="8" t="s">
        <v>876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544</v>
      </c>
      <c r="P24" s="36">
        <v>326</v>
      </c>
    </row>
    <row r="25" spans="1:16" ht="15.75">
      <c r="A25" s="4" t="s">
        <v>1464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545</v>
      </c>
      <c r="P25" s="36">
        <v>335</v>
      </c>
    </row>
    <row r="26" spans="1:16" ht="15.75">
      <c r="A26" s="4" t="s">
        <v>1465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546</v>
      </c>
      <c r="P26" s="36">
        <v>303</v>
      </c>
    </row>
    <row r="27" spans="1:16" ht="15.75">
      <c r="A27" s="4" t="s">
        <v>1466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547</v>
      </c>
      <c r="P27" s="36">
        <v>303</v>
      </c>
    </row>
    <row r="28" spans="1:16" ht="15.75">
      <c r="A28" s="4" t="s">
        <v>1467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548</v>
      </c>
      <c r="P28" s="36">
        <v>270</v>
      </c>
    </row>
    <row r="29" spans="1:16" ht="15.75">
      <c r="A29" s="4" t="s">
        <v>1468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549</v>
      </c>
      <c r="P29" s="36">
        <v>288</v>
      </c>
    </row>
    <row r="30" spans="1:16" ht="15.75">
      <c r="A30" s="4" t="s">
        <v>1469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308</v>
      </c>
    </row>
    <row r="31" spans="1:16" ht="15.75">
      <c r="A31" s="4" t="s">
        <v>1470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162</v>
      </c>
    </row>
    <row r="32" spans="1:16" ht="15.75">
      <c r="A32" s="4" t="s">
        <v>1471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182</v>
      </c>
    </row>
    <row r="33" spans="1:16" ht="15.75">
      <c r="A33" s="4" t="s">
        <v>1472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1442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1476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1477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1478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182</v>
      </c>
    </row>
    <row r="41" spans="1:16" ht="25.5">
      <c r="A41" s="42" t="s">
        <v>807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182</v>
      </c>
    </row>
    <row r="42" spans="1:16" ht="25.5">
      <c r="A42" s="42" t="s">
        <v>808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182</v>
      </c>
    </row>
    <row r="43" spans="1:16" ht="15.75">
      <c r="A43" s="42" t="s">
        <v>809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182</v>
      </c>
    </row>
    <row r="44" spans="1:16" ht="15.75">
      <c r="A44" s="42" t="s">
        <v>1479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182</v>
      </c>
    </row>
    <row r="45" spans="1:16" ht="15.75">
      <c r="A45" s="42" t="s">
        <v>810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182</v>
      </c>
    </row>
    <row r="46" spans="1:16" ht="25.5">
      <c r="A46" s="42" t="s">
        <v>834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14</v>
      </c>
    </row>
    <row r="47" spans="1:16" ht="15.75">
      <c r="A47" s="131" t="s">
        <v>835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14</v>
      </c>
    </row>
    <row r="48" spans="1:16" ht="15.75">
      <c r="A48" s="73" t="s">
        <v>836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837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874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875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>
      <c r="A53" s="255" t="s">
        <v>824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32"/>
  <sheetViews>
    <sheetView showGridLines="0" topLeftCell="A17" workbookViewId="0">
      <selection activeCell="P21" sqref="P21"/>
    </sheetView>
  </sheetViews>
  <sheetFormatPr defaultRowHeight="12.75"/>
  <cols>
    <col min="1" max="1" width="70.85546875" style="7" customWidth="1"/>
    <col min="2" max="14" width="5.42578125" style="7" hidden="1" customWidth="1"/>
    <col min="15" max="15" width="6.42578125" style="7" bestFit="1" customWidth="1"/>
    <col min="16" max="17" width="22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56" customFormat="1" ht="20.100000000000001" customHeight="1">
      <c r="A17" s="256" t="s">
        <v>814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57" t="s">
        <v>598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10.1" customHeight="1">
      <c r="A19" s="32" t="s">
        <v>1437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632</v>
      </c>
      <c r="P19" s="6" t="s">
        <v>812</v>
      </c>
      <c r="Q19" s="6" t="s">
        <v>813</v>
      </c>
    </row>
    <row r="20" spans="1:17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87</v>
      </c>
      <c r="Q21" s="36">
        <v>5</v>
      </c>
    </row>
    <row r="22" spans="1:17" ht="15.75">
      <c r="A22" s="8" t="s">
        <v>76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103</v>
      </c>
      <c r="Q22" s="36">
        <v>4</v>
      </c>
    </row>
    <row r="23" spans="1:17" ht="15.75">
      <c r="A23" s="8" t="s">
        <v>77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28</v>
      </c>
      <c r="Q23" s="36">
        <v>0</v>
      </c>
    </row>
    <row r="24" spans="1:17" ht="15.75">
      <c r="A24" s="8" t="s">
        <v>78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218</v>
      </c>
      <c r="Q24" s="36">
        <v>9</v>
      </c>
    </row>
    <row r="25" spans="1:17" ht="39">
      <c r="A25" s="8" t="s">
        <v>811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79</v>
      </c>
      <c r="Q25" s="163"/>
    </row>
    <row r="26" spans="1:17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53"/>
  <sheetViews>
    <sheetView showGridLines="0" tabSelected="1" topLeftCell="Q15" workbookViewId="0">
      <selection activeCell="S35" sqref="S35"/>
    </sheetView>
  </sheetViews>
  <sheetFormatPr defaultRowHeight="12.75"/>
  <cols>
    <col min="1" max="1" width="55.7109375" style="7" customWidth="1"/>
    <col min="2" max="14" width="5.42578125" style="7" hidden="1" customWidth="1"/>
    <col min="15" max="15" width="6.42578125" style="7" bestFit="1" customWidth="1"/>
    <col min="16" max="16" width="8.7109375" style="7" customWidth="1"/>
    <col min="17" max="36" width="7.7109375" style="7" customWidth="1"/>
    <col min="37" max="16384" width="9.140625" style="7"/>
  </cols>
  <sheetData>
    <row r="1" spans="1:36" ht="12.75" hidden="1" customHeight="1"/>
    <row r="2" spans="1:36" ht="12.75" hidden="1" customHeight="1"/>
    <row r="3" spans="1:36" ht="12.75" hidden="1" customHeight="1"/>
    <row r="4" spans="1:36" ht="12.75" hidden="1" customHeight="1"/>
    <row r="5" spans="1:36" ht="12.75" hidden="1" customHeight="1"/>
    <row r="6" spans="1:36" ht="12.75" hidden="1" customHeight="1"/>
    <row r="7" spans="1:36" ht="12.75" hidden="1" customHeight="1"/>
    <row r="8" spans="1:36" ht="12.75" hidden="1" customHeight="1"/>
    <row r="9" spans="1:36" ht="12.75" hidden="1" customHeight="1"/>
    <row r="10" spans="1:36" ht="12.75" hidden="1" customHeight="1"/>
    <row r="11" spans="1:36" ht="12.75" hidden="1" customHeight="1"/>
    <row r="12" spans="1:36" ht="12.75" hidden="1" customHeight="1"/>
    <row r="13" spans="1:36" ht="12.75" hidden="1" customHeight="1"/>
    <row r="14" spans="1:36" ht="12.75" hidden="1" customHeight="1"/>
    <row r="15" spans="1:36" s="27" customFormat="1" ht="20.100000000000001" customHeight="1">
      <c r="A15" s="256" t="s">
        <v>589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>
      <c r="A16" s="267" t="s">
        <v>631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6" t="s">
        <v>1443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632</v>
      </c>
      <c r="P17" s="259" t="s">
        <v>1444</v>
      </c>
      <c r="Q17" s="259" t="s">
        <v>1482</v>
      </c>
      <c r="R17" s="246" t="s">
        <v>1502</v>
      </c>
      <c r="S17" s="246"/>
      <c r="T17" s="246"/>
      <c r="U17" s="260" t="s">
        <v>787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950000000000003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59"/>
      <c r="Q18" s="259"/>
      <c r="R18" s="265" t="s">
        <v>1445</v>
      </c>
      <c r="S18" s="265" t="s">
        <v>1380</v>
      </c>
      <c r="T18" s="265" t="s">
        <v>884</v>
      </c>
      <c r="U18" s="263" t="s">
        <v>881</v>
      </c>
      <c r="V18" s="264"/>
      <c r="W18" s="263" t="s">
        <v>882</v>
      </c>
      <c r="X18" s="264"/>
      <c r="Y18" s="263" t="s">
        <v>886</v>
      </c>
      <c r="Z18" s="264"/>
      <c r="AA18" s="263" t="s">
        <v>887</v>
      </c>
      <c r="AB18" s="264"/>
      <c r="AC18" s="263" t="s">
        <v>888</v>
      </c>
      <c r="AD18" s="264"/>
      <c r="AE18" s="263" t="s">
        <v>889</v>
      </c>
      <c r="AF18" s="264"/>
      <c r="AG18" s="263" t="s">
        <v>1510</v>
      </c>
      <c r="AH18" s="264"/>
      <c r="AI18" s="263" t="s">
        <v>1511</v>
      </c>
      <c r="AJ18" s="264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59"/>
      <c r="Q19" s="259"/>
      <c r="R19" s="266"/>
      <c r="S19" s="266"/>
      <c r="T19" s="266"/>
      <c r="U19" s="30" t="s">
        <v>883</v>
      </c>
      <c r="V19" s="30" t="s">
        <v>885</v>
      </c>
      <c r="W19" s="30" t="s">
        <v>883</v>
      </c>
      <c r="X19" s="30" t="s">
        <v>885</v>
      </c>
      <c r="Y19" s="30" t="s">
        <v>883</v>
      </c>
      <c r="Z19" s="30" t="s">
        <v>885</v>
      </c>
      <c r="AA19" s="30" t="s">
        <v>883</v>
      </c>
      <c r="AB19" s="30" t="s">
        <v>885</v>
      </c>
      <c r="AC19" s="30" t="s">
        <v>883</v>
      </c>
      <c r="AD19" s="30" t="s">
        <v>885</v>
      </c>
      <c r="AE19" s="30" t="s">
        <v>883</v>
      </c>
      <c r="AF19" s="30" t="s">
        <v>885</v>
      </c>
      <c r="AG19" s="30" t="s">
        <v>883</v>
      </c>
      <c r="AH19" s="30" t="s">
        <v>885</v>
      </c>
      <c r="AI19" s="30" t="s">
        <v>883</v>
      </c>
      <c r="AJ19" s="30" t="s">
        <v>885</v>
      </c>
    </row>
    <row r="20" spans="1:36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877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22</v>
      </c>
      <c r="Q22" s="54">
        <v>385</v>
      </c>
      <c r="R22" s="54">
        <v>0</v>
      </c>
      <c r="S22" s="54">
        <v>17</v>
      </c>
      <c r="T22" s="54">
        <v>155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1</v>
      </c>
      <c r="AH22" s="93">
        <v>10</v>
      </c>
      <c r="AI22" s="93">
        <v>0</v>
      </c>
      <c r="AJ22" s="93">
        <v>0</v>
      </c>
    </row>
    <row r="23" spans="1:36" ht="15" customHeight="1">
      <c r="A23" s="14" t="s">
        <v>601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878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21</v>
      </c>
      <c r="Q24" s="54">
        <v>371</v>
      </c>
      <c r="R24" s="54">
        <v>0</v>
      </c>
      <c r="S24" s="54">
        <v>13</v>
      </c>
      <c r="T24" s="54">
        <v>173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2</v>
      </c>
      <c r="AH24" s="93">
        <v>22</v>
      </c>
      <c r="AI24" s="93">
        <v>0</v>
      </c>
      <c r="AJ24" s="93">
        <v>0</v>
      </c>
    </row>
    <row r="25" spans="1:36" ht="15" customHeight="1">
      <c r="A25" s="42" t="s">
        <v>879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23</v>
      </c>
      <c r="Q25" s="54">
        <v>377</v>
      </c>
      <c r="R25" s="54">
        <v>0</v>
      </c>
      <c r="S25" s="54">
        <v>6</v>
      </c>
      <c r="T25" s="54">
        <v>187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1</v>
      </c>
      <c r="AH25" s="93">
        <v>8</v>
      </c>
      <c r="AI25" s="93">
        <v>0</v>
      </c>
      <c r="AJ25" s="93">
        <v>0</v>
      </c>
    </row>
    <row r="26" spans="1:36" ht="15" customHeight="1">
      <c r="A26" s="91" t="s">
        <v>527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21</v>
      </c>
      <c r="Q26" s="54">
        <v>329</v>
      </c>
      <c r="R26" s="54">
        <v>0</v>
      </c>
      <c r="S26" s="54">
        <v>3</v>
      </c>
      <c r="T26" s="54">
        <v>155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1</v>
      </c>
      <c r="AJ26" s="93">
        <v>7</v>
      </c>
    </row>
    <row r="27" spans="1:36" ht="15" customHeight="1">
      <c r="A27" s="4" t="s">
        <v>528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20</v>
      </c>
      <c r="Q27" s="54">
        <v>357</v>
      </c>
      <c r="R27" s="54">
        <v>0</v>
      </c>
      <c r="S27" s="54">
        <v>9</v>
      </c>
      <c r="T27" s="54">
        <v>184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1</v>
      </c>
      <c r="AH27" s="93">
        <v>10</v>
      </c>
      <c r="AI27" s="93">
        <v>1</v>
      </c>
      <c r="AJ27" s="93">
        <v>9</v>
      </c>
    </row>
    <row r="28" spans="1:36" ht="15" customHeight="1">
      <c r="A28" s="4" t="s">
        <v>529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21</v>
      </c>
      <c r="Q28" s="54">
        <v>321</v>
      </c>
      <c r="R28" s="54">
        <v>0</v>
      </c>
      <c r="S28" s="54">
        <v>10</v>
      </c>
      <c r="T28" s="54">
        <v>152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1</v>
      </c>
      <c r="AJ28" s="93">
        <v>10</v>
      </c>
    </row>
    <row r="29" spans="1:36" ht="15" customHeight="1">
      <c r="A29" s="4" t="s">
        <v>530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20</v>
      </c>
      <c r="Q29" s="54">
        <v>298</v>
      </c>
      <c r="R29" s="54">
        <v>0</v>
      </c>
      <c r="S29" s="54">
        <v>6</v>
      </c>
      <c r="T29" s="54">
        <v>141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531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21</v>
      </c>
      <c r="Q30" s="54">
        <v>289</v>
      </c>
      <c r="R30" s="54">
        <v>0</v>
      </c>
      <c r="S30" s="54">
        <v>4</v>
      </c>
      <c r="T30" s="54">
        <v>119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21</v>
      </c>
      <c r="Q31" s="54">
        <v>306</v>
      </c>
      <c r="R31" s="54">
        <v>0</v>
      </c>
      <c r="S31" s="54">
        <v>0</v>
      </c>
      <c r="T31" s="54">
        <v>151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1</v>
      </c>
      <c r="AH31" s="93">
        <v>10</v>
      </c>
      <c r="AI31" s="93">
        <v>0</v>
      </c>
      <c r="AJ31" s="93">
        <v>0</v>
      </c>
    </row>
    <row r="32" spans="1:36" ht="15" customHeight="1">
      <c r="A32" s="4" t="s">
        <v>533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14</v>
      </c>
      <c r="Q32" s="54">
        <v>182</v>
      </c>
      <c r="R32" s="54">
        <v>0</v>
      </c>
      <c r="S32" s="54">
        <v>3</v>
      </c>
      <c r="T32" s="54">
        <v>83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14</v>
      </c>
      <c r="Q33" s="54">
        <v>160</v>
      </c>
      <c r="R33" s="54">
        <v>0</v>
      </c>
      <c r="S33" s="54">
        <v>0</v>
      </c>
      <c r="T33" s="54">
        <v>79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535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880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218</v>
      </c>
      <c r="Q35" s="54">
        <v>3375</v>
      </c>
      <c r="R35" s="54">
        <v>0</v>
      </c>
      <c r="S35" s="54">
        <v>71</v>
      </c>
      <c r="T35" s="54">
        <v>1579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6</v>
      </c>
      <c r="AH35" s="93">
        <v>60</v>
      </c>
      <c r="AI35" s="93">
        <v>3</v>
      </c>
      <c r="AJ35" s="93">
        <v>26</v>
      </c>
    </row>
    <row r="36" spans="1:36" ht="15" customHeight="1">
      <c r="A36" s="4" t="s">
        <v>706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950000000000003" customHeight="1">
      <c r="A37" s="5" t="s">
        <v>891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1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825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5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826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827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828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1556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829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830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0</v>
      </c>
      <c r="O47" s="124">
        <v>27</v>
      </c>
      <c r="P47" s="127">
        <v>397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1557</v>
      </c>
      <c r="O48" s="124">
        <v>28</v>
      </c>
      <c r="P48" s="127">
        <v>19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5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831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832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710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41"/>
  <sheetViews>
    <sheetView showGridLines="0" topLeftCell="A15" workbookViewId="0">
      <selection activeCell="P21" sqref="P21"/>
    </sheetView>
  </sheetViews>
  <sheetFormatPr defaultRowHeight="12.75"/>
  <cols>
    <col min="1" max="1" width="9.140625" style="7"/>
    <col min="2" max="2" width="14.28515625" style="7" bestFit="1" customWidth="1"/>
    <col min="3" max="3" width="3.28515625" style="7" customWidth="1"/>
    <col min="4" max="4" width="12.42578125" style="7" bestFit="1" customWidth="1"/>
    <col min="5" max="14" width="11" style="7" hidden="1" customWidth="1"/>
    <col min="15" max="15" width="6.42578125" style="7" bestFit="1" customWidth="1"/>
    <col min="16" max="22" width="11.7109375" style="7" customWidth="1"/>
    <col min="23" max="16384" width="9.140625" style="7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t="20.100000000000001" customHeight="1">
      <c r="A15" s="256" t="s">
        <v>894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986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>
      <c r="A17" s="257" t="s">
        <v>895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1437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632</v>
      </c>
      <c r="P18" s="246" t="s">
        <v>1446</v>
      </c>
      <c r="Q18" s="246"/>
      <c r="R18" s="246" t="s">
        <v>951</v>
      </c>
      <c r="S18" s="246"/>
      <c r="T18" s="246"/>
      <c r="U18" s="246"/>
      <c r="V18" s="246"/>
    </row>
    <row r="19" spans="1:22" ht="54.9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1447</v>
      </c>
      <c r="Q19" s="6" t="s">
        <v>525</v>
      </c>
      <c r="R19" s="6" t="s">
        <v>896</v>
      </c>
      <c r="S19" s="6" t="s">
        <v>897</v>
      </c>
      <c r="T19" s="6" t="s">
        <v>898</v>
      </c>
      <c r="U19" s="6" t="s">
        <v>899</v>
      </c>
      <c r="V19" s="6" t="s">
        <v>985</v>
      </c>
    </row>
    <row r="20" spans="1:22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900</v>
      </c>
      <c r="C21" s="22"/>
      <c r="D21" s="129" t="s">
        <v>1558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902</v>
      </c>
      <c r="C22" s="128"/>
      <c r="D22" s="129" t="s">
        <v>901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92</v>
      </c>
      <c r="Q22" s="36">
        <v>38</v>
      </c>
      <c r="R22" s="36">
        <v>0</v>
      </c>
      <c r="S22" s="36">
        <v>84</v>
      </c>
      <c r="T22" s="36">
        <v>0</v>
      </c>
      <c r="U22" s="36">
        <v>0</v>
      </c>
      <c r="V22" s="36">
        <v>0</v>
      </c>
    </row>
    <row r="23" spans="1:22" ht="15.75">
      <c r="A23" s="128" t="s">
        <v>536</v>
      </c>
      <c r="B23" s="132" t="s">
        <v>904</v>
      </c>
      <c r="C23" s="128"/>
      <c r="D23" s="129" t="s">
        <v>903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334</v>
      </c>
      <c r="Q23" s="36">
        <v>137</v>
      </c>
      <c r="R23" s="36">
        <v>0</v>
      </c>
      <c r="S23" s="36">
        <v>263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906</v>
      </c>
      <c r="C24" s="128" t="s">
        <v>907</v>
      </c>
      <c r="D24" s="129" t="s">
        <v>905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350</v>
      </c>
      <c r="Q24" s="36">
        <v>173</v>
      </c>
      <c r="R24" s="36">
        <v>0</v>
      </c>
      <c r="S24" s="36">
        <v>36</v>
      </c>
      <c r="T24" s="36">
        <v>0</v>
      </c>
      <c r="U24" s="36">
        <v>0</v>
      </c>
      <c r="V24" s="36">
        <v>0</v>
      </c>
    </row>
    <row r="25" spans="1:22" ht="15.75">
      <c r="A25" s="128" t="s">
        <v>909</v>
      </c>
      <c r="B25" s="132" t="s">
        <v>910</v>
      </c>
      <c r="C25" s="128" t="s">
        <v>911</v>
      </c>
      <c r="D25" s="129" t="s">
        <v>908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363</v>
      </c>
      <c r="Q25" s="36">
        <v>180</v>
      </c>
      <c r="R25" s="36">
        <v>0</v>
      </c>
      <c r="S25" s="36">
        <v>1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913</v>
      </c>
      <c r="C26" s="128" t="s">
        <v>914</v>
      </c>
      <c r="D26" s="129" t="s">
        <v>912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319</v>
      </c>
      <c r="Q26" s="36">
        <v>154</v>
      </c>
      <c r="R26" s="36">
        <v>0</v>
      </c>
      <c r="S26" s="36">
        <v>1</v>
      </c>
      <c r="T26" s="36">
        <v>0</v>
      </c>
      <c r="U26" s="36">
        <v>0</v>
      </c>
      <c r="V26" s="36">
        <v>0</v>
      </c>
    </row>
    <row r="27" spans="1:22" ht="15.75">
      <c r="A27" s="128" t="s">
        <v>916</v>
      </c>
      <c r="B27" s="132" t="s">
        <v>917</v>
      </c>
      <c r="C27" s="128"/>
      <c r="D27" s="129" t="s">
        <v>915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336</v>
      </c>
      <c r="Q27" s="36">
        <v>186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919</v>
      </c>
      <c r="C28" s="128"/>
      <c r="D28" s="129" t="s">
        <v>918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316</v>
      </c>
      <c r="Q28" s="36">
        <v>136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921</v>
      </c>
      <c r="B29" s="132" t="s">
        <v>922</v>
      </c>
      <c r="C29" s="128" t="s">
        <v>923</v>
      </c>
      <c r="D29" s="129" t="s">
        <v>920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299</v>
      </c>
      <c r="Q29" s="36">
        <v>135</v>
      </c>
      <c r="R29" s="36">
        <v>0</v>
      </c>
      <c r="S29" s="36">
        <v>0</v>
      </c>
      <c r="T29" s="36">
        <v>1</v>
      </c>
      <c r="U29" s="36">
        <v>0</v>
      </c>
      <c r="V29" s="36">
        <v>0</v>
      </c>
    </row>
    <row r="30" spans="1:22" ht="15.75">
      <c r="A30" s="128"/>
      <c r="B30" s="132" t="s">
        <v>925</v>
      </c>
      <c r="C30" s="128" t="s">
        <v>911</v>
      </c>
      <c r="D30" s="129" t="s">
        <v>924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321</v>
      </c>
      <c r="Q30" s="36">
        <v>145</v>
      </c>
      <c r="R30" s="36">
        <v>0</v>
      </c>
      <c r="S30" s="36">
        <v>0</v>
      </c>
      <c r="T30" s="36">
        <v>70</v>
      </c>
      <c r="U30" s="36">
        <v>7</v>
      </c>
      <c r="V30" s="36">
        <v>0</v>
      </c>
    </row>
    <row r="31" spans="1:22" ht="15.75">
      <c r="A31" s="128">
        <v>1</v>
      </c>
      <c r="B31" s="132" t="s">
        <v>927</v>
      </c>
      <c r="C31" s="128" t="s">
        <v>928</v>
      </c>
      <c r="D31" s="129" t="s">
        <v>926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297</v>
      </c>
      <c r="Q31" s="36">
        <v>135</v>
      </c>
      <c r="R31" s="36">
        <v>0</v>
      </c>
      <c r="S31" s="36">
        <v>0</v>
      </c>
      <c r="T31" s="36">
        <v>178</v>
      </c>
      <c r="U31" s="36">
        <v>54</v>
      </c>
      <c r="V31" s="36">
        <v>14</v>
      </c>
    </row>
    <row r="32" spans="1:22" ht="15.75">
      <c r="A32" s="128"/>
      <c r="B32" s="132" t="s">
        <v>930</v>
      </c>
      <c r="C32" s="128" t="s">
        <v>914</v>
      </c>
      <c r="D32" s="129" t="s">
        <v>929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206</v>
      </c>
      <c r="Q32" s="36">
        <v>95</v>
      </c>
      <c r="R32" s="36">
        <v>0</v>
      </c>
      <c r="S32" s="36">
        <v>0</v>
      </c>
      <c r="T32" s="36">
        <v>46</v>
      </c>
      <c r="U32" s="36">
        <v>150</v>
      </c>
      <c r="V32" s="36">
        <v>55</v>
      </c>
    </row>
    <row r="33" spans="1:22" ht="15.75">
      <c r="A33" s="128" t="s">
        <v>932</v>
      </c>
      <c r="B33" s="132" t="s">
        <v>933</v>
      </c>
      <c r="C33" s="128" t="s">
        <v>934</v>
      </c>
      <c r="D33" s="129" t="s">
        <v>931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139</v>
      </c>
      <c r="Q33" s="36">
        <v>63</v>
      </c>
      <c r="R33" s="36">
        <v>0</v>
      </c>
      <c r="S33" s="36">
        <v>0</v>
      </c>
      <c r="T33" s="36">
        <v>11</v>
      </c>
      <c r="U33" s="36">
        <v>128</v>
      </c>
      <c r="V33" s="36">
        <v>112</v>
      </c>
    </row>
    <row r="34" spans="1:22" ht="15.75">
      <c r="A34" s="128"/>
      <c r="B34" s="132" t="s">
        <v>936</v>
      </c>
      <c r="C34" s="128" t="s">
        <v>937</v>
      </c>
      <c r="D34" s="129" t="s">
        <v>935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3</v>
      </c>
      <c r="Q34" s="36">
        <v>2</v>
      </c>
      <c r="R34" s="36">
        <v>0</v>
      </c>
      <c r="S34" s="36">
        <v>0</v>
      </c>
      <c r="T34" s="36">
        <v>0</v>
      </c>
      <c r="U34" s="36">
        <v>3</v>
      </c>
      <c r="V34" s="36">
        <v>3</v>
      </c>
    </row>
    <row r="35" spans="1:22" ht="15.75">
      <c r="A35" s="128">
        <f>Year+1</f>
        <v>2013</v>
      </c>
      <c r="B35" s="132" t="s">
        <v>939</v>
      </c>
      <c r="C35" s="128" t="s">
        <v>940</v>
      </c>
      <c r="D35" s="129" t="s">
        <v>938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942</v>
      </c>
      <c r="C36" s="128" t="s">
        <v>943</v>
      </c>
      <c r="D36" s="129" t="s">
        <v>941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945</v>
      </c>
      <c r="B37" s="132" t="s">
        <v>946</v>
      </c>
      <c r="C37" s="128"/>
      <c r="D37" s="129" t="s">
        <v>944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948</v>
      </c>
      <c r="C38" s="128"/>
      <c r="D38" s="129" t="s">
        <v>947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25.5">
      <c r="A39" s="11"/>
      <c r="B39" s="132" t="s">
        <v>949</v>
      </c>
      <c r="C39" s="11"/>
      <c r="D39" s="129" t="s">
        <v>1559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3" t="s">
        <v>950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3375</v>
      </c>
      <c r="Q40" s="36">
        <v>1579</v>
      </c>
      <c r="R40" s="36">
        <v>0</v>
      </c>
      <c r="S40" s="36">
        <v>385</v>
      </c>
      <c r="T40" s="36">
        <v>306</v>
      </c>
      <c r="U40" s="36">
        <v>342</v>
      </c>
      <c r="V40" s="36">
        <v>184</v>
      </c>
    </row>
    <row r="41" spans="1:22" ht="52.5" customHeight="1">
      <c r="A41" s="268" t="s">
        <v>1483</v>
      </c>
      <c r="B41" s="268"/>
      <c r="C41" s="268"/>
      <c r="D41" s="268"/>
      <c r="O41" s="140">
        <v>21</v>
      </c>
      <c r="P41" s="139">
        <v>7</v>
      </c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phoneticPr fontId="1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2"/>
  <sheetViews>
    <sheetView showGridLines="0" topLeftCell="A17" workbookViewId="0">
      <selection activeCell="P21" sqref="P21:Q21"/>
    </sheetView>
  </sheetViews>
  <sheetFormatPr defaultRowHeight="12.75"/>
  <cols>
    <col min="1" max="1" width="80.7109375" style="7" customWidth="1"/>
    <col min="2" max="14" width="5.42578125" style="7" hidden="1" customWidth="1"/>
    <col min="15" max="15" width="6.42578125" style="7" bestFit="1" customWidth="1"/>
    <col min="16" max="17" width="11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6" t="s">
        <v>590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67" t="s">
        <v>597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1437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246" t="s">
        <v>788</v>
      </c>
      <c r="Q19" s="246"/>
    </row>
    <row r="20" spans="1:17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1005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356</v>
      </c>
      <c r="Q21" s="274"/>
    </row>
    <row r="22" spans="1:17" ht="25.5">
      <c r="A22" s="4" t="s">
        <v>995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50</v>
      </c>
      <c r="Q22" s="274"/>
    </row>
    <row r="23" spans="1:17" ht="15.75">
      <c r="A23" s="14" t="s">
        <v>996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997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998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999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1000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1001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1002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34</v>
      </c>
      <c r="Q29" s="274"/>
    </row>
    <row r="30" spans="1:17" ht="15.75">
      <c r="A30" s="14" t="s">
        <v>1003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16</v>
      </c>
      <c r="Q30" s="274"/>
    </row>
    <row r="31" spans="1:17" ht="25.5">
      <c r="A31" s="91" t="s">
        <v>1004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540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selectLockedCells="1"/>
  <mergeCells count="16">
    <mergeCell ref="P27:Q27"/>
    <mergeCell ref="P21:Q21"/>
    <mergeCell ref="A18:Q18"/>
    <mergeCell ref="A17:Q17"/>
    <mergeCell ref="P20:Q20"/>
    <mergeCell ref="P19:Q19"/>
    <mergeCell ref="P22:Q22"/>
    <mergeCell ref="P23:Q23"/>
    <mergeCell ref="P24:Q24"/>
    <mergeCell ref="P25:Q25"/>
    <mergeCell ref="P26:Q26"/>
    <mergeCell ref="P31:Q31"/>
    <mergeCell ref="P32:Q32"/>
    <mergeCell ref="P30:Q30"/>
    <mergeCell ref="P29:Q29"/>
    <mergeCell ref="P28:Q2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1"/>
  <sheetViews>
    <sheetView showGridLines="0" topLeftCell="A15" workbookViewId="0">
      <selection activeCell="P21" sqref="P21"/>
    </sheetView>
  </sheetViews>
  <sheetFormatPr defaultRowHeight="12.75"/>
  <cols>
    <col min="1" max="1" width="39.28515625" customWidth="1"/>
    <col min="2" max="14" width="5.42578125" hidden="1" customWidth="1"/>
    <col min="15" max="15" width="6.42578125" bestFit="1" customWidth="1"/>
    <col min="16" max="19" width="12.7109375" customWidth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s="20" customFormat="1" ht="20.100000000000001" customHeight="1">
      <c r="A15" s="256" t="s">
        <v>591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>
      <c r="A16" s="267" t="s">
        <v>631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6" t="s">
        <v>1437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632</v>
      </c>
      <c r="P17" s="246" t="s">
        <v>1484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537</v>
      </c>
      <c r="Q18" s="246"/>
      <c r="R18" s="246" t="s">
        <v>538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1448</v>
      </c>
      <c r="Q19" s="6" t="s">
        <v>1449</v>
      </c>
      <c r="R19" s="6" t="s">
        <v>1448</v>
      </c>
      <c r="S19" s="6" t="s">
        <v>1449</v>
      </c>
      <c r="T19" s="1"/>
    </row>
    <row r="20" spans="1:20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539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40</v>
      </c>
      <c r="Q21" s="36">
        <v>689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28"/>
  <sheetViews>
    <sheetView showGridLines="0" topLeftCell="A17" workbookViewId="0">
      <selection activeCell="P21" sqref="P21"/>
    </sheetView>
  </sheetViews>
  <sheetFormatPr defaultRowHeight="12.75"/>
  <cols>
    <col min="1" max="1" width="57.28515625" style="7" customWidth="1"/>
    <col min="2" max="14" width="5.42578125" style="7" hidden="1" customWidth="1"/>
    <col min="15" max="15" width="6.42578125" style="7" bestFit="1" customWidth="1"/>
    <col min="16" max="16" width="15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1" t="s">
        <v>991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5" t="s">
        <v>633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1437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632</v>
      </c>
      <c r="P19" s="6"/>
    </row>
    <row r="20" spans="1:16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1381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9</v>
      </c>
    </row>
    <row r="22" spans="1:16" ht="15.75">
      <c r="A22" s="42" t="s">
        <v>987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8</v>
      </c>
    </row>
    <row r="23" spans="1:16" ht="15.75">
      <c r="A23" s="14" t="s">
        <v>6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225</v>
      </c>
    </row>
    <row r="24" spans="1:16" ht="15.75">
      <c r="A24" s="14" t="s">
        <v>988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198</v>
      </c>
    </row>
    <row r="25" spans="1:16" ht="15.75">
      <c r="A25" s="14" t="s">
        <v>989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994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phoneticPr fontId="1" type="noConversion"/>
  <dataValidations xWindow="592" yWindow="314"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60</vt:i4>
      </vt:variant>
    </vt:vector>
  </HeadingPairs>
  <TitlesOfParts>
    <vt:vector size="8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Раздел 16</vt:lpstr>
      <vt:lpstr>Раздел 17</vt:lpstr>
      <vt:lpstr>Раздел 18</vt:lpstr>
      <vt:lpstr>Раздел 19</vt:lpstr>
      <vt:lpstr>Раздел 20</vt:lpstr>
      <vt:lpstr>Раздел 21</vt:lpstr>
      <vt:lpstr>Раздел 22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Lang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Nastya</cp:lastModifiedBy>
  <cp:lastPrinted>2012-08-06T07:49:45Z</cp:lastPrinted>
  <dcterms:created xsi:type="dcterms:W3CDTF">2003-03-26T09:58:27Z</dcterms:created>
  <dcterms:modified xsi:type="dcterms:W3CDTF">2012-10-12T12:53:10Z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9.002.08.38.24.281</vt:lpwstr>
  </property>
</Properties>
</file>